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ocuments\Projects\Blog\"/>
    </mc:Choice>
  </mc:AlternateContent>
  <bookViews>
    <workbookView xWindow="0" yWindow="0" windowWidth="20490" windowHeight="7620"/>
  </bookViews>
  <sheets>
    <sheet name="Homeless_Count_Manual" sheetId="1" r:id="rId1"/>
    <sheet name="1710013601-eng-1" sheetId="2" r:id="rId2"/>
    <sheet name="1710013501-eng-1" sheetId="3" r:id="rId3"/>
    <sheet name="1710014101-eng-1" sheetId="4" r:id="rId4"/>
    <sheet name="Table 17-3" sheetId="5" r:id="rId5"/>
  </sheets>
  <definedNames>
    <definedName name="IDX" localSheetId="4">'Table 17-3'!$A$1</definedName>
    <definedName name="_xlnm.Print_Area" localSheetId="4">'Table 17-3'!$A$1:$Z$75</definedName>
    <definedName name="_xlnm.Print_Titles" localSheetId="4">'Table 17-3'!$1:$6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58" i="1" l="1"/>
  <c r="N58" i="1"/>
  <c r="O57" i="1"/>
  <c r="N57" i="1"/>
  <c r="O56" i="1"/>
  <c r="N56" i="1"/>
  <c r="O55" i="1"/>
  <c r="O54" i="1"/>
  <c r="N54" i="1"/>
  <c r="O53" i="1"/>
  <c r="N53" i="1"/>
  <c r="O52" i="1"/>
  <c r="N52" i="1"/>
  <c r="N51" i="1"/>
  <c r="O51" i="1"/>
  <c r="O50" i="1"/>
  <c r="N49" i="1"/>
  <c r="O47" i="1"/>
  <c r="N48" i="1"/>
  <c r="O46" i="1"/>
  <c r="N46" i="1"/>
  <c r="O45" i="1"/>
  <c r="N45" i="1"/>
  <c r="E62" i="1"/>
  <c r="H45" i="1"/>
  <c r="J45" i="1"/>
  <c r="H46" i="1"/>
  <c r="J46" i="1"/>
  <c r="H47" i="1"/>
  <c r="J47" i="1"/>
  <c r="H48" i="1"/>
  <c r="J48" i="1"/>
  <c r="H49" i="1"/>
  <c r="J49" i="1"/>
  <c r="H50" i="1"/>
  <c r="J50" i="1"/>
  <c r="H51" i="1"/>
  <c r="J51" i="1"/>
  <c r="H52" i="1"/>
  <c r="J52" i="1"/>
  <c r="H53" i="1"/>
  <c r="J53" i="1"/>
  <c r="H54" i="1"/>
  <c r="J54" i="1"/>
  <c r="H55" i="1"/>
  <c r="J55" i="1"/>
  <c r="H56" i="1"/>
  <c r="J56" i="1"/>
  <c r="H57" i="1"/>
  <c r="J57" i="1"/>
  <c r="H58" i="1"/>
  <c r="J58" i="1"/>
  <c r="H59" i="1"/>
  <c r="J59" i="1"/>
  <c r="H60" i="1"/>
  <c r="J60" i="1"/>
  <c r="H61" i="1"/>
  <c r="J61" i="1"/>
  <c r="H62" i="1"/>
  <c r="J62" i="1"/>
  <c r="H63" i="1"/>
  <c r="J63" i="1"/>
  <c r="AL28" i="5"/>
  <c r="AL26" i="5"/>
  <c r="AL25" i="5"/>
  <c r="AL24" i="5"/>
  <c r="AL23" i="5"/>
  <c r="AL22" i="5"/>
  <c r="AL21" i="5"/>
  <c r="AL20" i="5"/>
  <c r="AL19" i="5"/>
  <c r="AL18" i="5"/>
  <c r="AL17" i="5"/>
  <c r="AL16" i="5"/>
  <c r="AL15" i="5"/>
  <c r="AL14" i="5"/>
  <c r="AL13" i="5"/>
  <c r="AL12" i="5"/>
  <c r="AL11" i="5"/>
  <c r="AL10" i="5"/>
  <c r="AL9" i="5"/>
  <c r="AL8" i="5"/>
  <c r="F36" i="1" l="1"/>
  <c r="AN17" i="1"/>
  <c r="AN16" i="1"/>
  <c r="AN15" i="1"/>
  <c r="AM17" i="1"/>
  <c r="AM16" i="1"/>
  <c r="AM15" i="1"/>
  <c r="AL17" i="1"/>
  <c r="AL16" i="1"/>
  <c r="AL15" i="1"/>
  <c r="AI17" i="1"/>
  <c r="AI16" i="1"/>
  <c r="AI15" i="1"/>
  <c r="AH17" i="1"/>
  <c r="AH16" i="1"/>
  <c r="AH15" i="1"/>
  <c r="AH5" i="1"/>
  <c r="AH6" i="1"/>
  <c r="AG7" i="1"/>
  <c r="AH7" i="1"/>
  <c r="AI7" i="1"/>
  <c r="AJ7" i="1"/>
  <c r="AK7" i="1"/>
  <c r="AL7" i="1"/>
  <c r="AH8" i="1"/>
  <c r="AG9" i="1"/>
  <c r="AH9" i="1"/>
  <c r="AI9" i="1"/>
  <c r="AJ9" i="1"/>
  <c r="AK9" i="1"/>
  <c r="AL9" i="1"/>
  <c r="AG10" i="1"/>
  <c r="AH10" i="1"/>
  <c r="AI10" i="1"/>
  <c r="AJ10" i="1"/>
  <c r="AK10" i="1"/>
  <c r="AL10" i="1"/>
  <c r="AG11" i="1"/>
  <c r="AH11" i="1"/>
  <c r="AI11" i="1"/>
  <c r="AJ11" i="1"/>
  <c r="AK11" i="1"/>
  <c r="AL11" i="1"/>
  <c r="N18" i="1"/>
  <c r="N17" i="1"/>
  <c r="N16" i="1"/>
  <c r="N15" i="1"/>
  <c r="M18" i="1"/>
  <c r="M17" i="1"/>
  <c r="M16" i="1"/>
  <c r="M15" i="1"/>
  <c r="L18" i="1"/>
  <c r="L17" i="1"/>
  <c r="L16" i="1"/>
  <c r="L15" i="1"/>
  <c r="L4" i="1"/>
  <c r="N4" i="1"/>
  <c r="P4" i="1"/>
  <c r="L5" i="1"/>
  <c r="M5" i="1"/>
  <c r="N5" i="1"/>
  <c r="O5" i="1"/>
  <c r="P5" i="1"/>
  <c r="Q5" i="1"/>
  <c r="K6" i="1"/>
  <c r="L6" i="1"/>
  <c r="M6" i="1"/>
  <c r="N6" i="1"/>
  <c r="O6" i="1"/>
  <c r="P6" i="1"/>
  <c r="Q6" i="1"/>
  <c r="K7" i="1"/>
  <c r="L7" i="1"/>
  <c r="M7" i="1"/>
  <c r="N7" i="1"/>
  <c r="O7" i="1"/>
  <c r="P7" i="1"/>
  <c r="Q7" i="1"/>
  <c r="K8" i="1"/>
  <c r="L8" i="1"/>
  <c r="M8" i="1"/>
  <c r="N8" i="1"/>
  <c r="O8" i="1"/>
  <c r="P8" i="1"/>
  <c r="Q8" i="1"/>
  <c r="K9" i="1"/>
  <c r="L9" i="1"/>
  <c r="M9" i="1"/>
  <c r="N9" i="1"/>
  <c r="O9" i="1"/>
  <c r="P9" i="1"/>
  <c r="Q9" i="1"/>
  <c r="H47" i="2"/>
  <c r="G47" i="2"/>
  <c r="F47" i="2"/>
  <c r="C47" i="2"/>
  <c r="D47" i="2"/>
  <c r="E47" i="2"/>
  <c r="N44" i="2"/>
  <c r="N45" i="2"/>
  <c r="M46" i="2"/>
  <c r="N46" i="2"/>
  <c r="O46" i="2"/>
  <c r="P46" i="2"/>
  <c r="Q46" i="2"/>
  <c r="R46" i="2"/>
  <c r="N47" i="2"/>
  <c r="M48" i="2"/>
  <c r="N48" i="2"/>
  <c r="O48" i="2"/>
  <c r="P48" i="2"/>
  <c r="Q48" i="2"/>
  <c r="R48" i="2"/>
  <c r="M49" i="2"/>
  <c r="N49" i="2"/>
  <c r="O49" i="2"/>
  <c r="P49" i="2"/>
  <c r="Q49" i="2"/>
  <c r="R49" i="2"/>
  <c r="M50" i="2"/>
  <c r="N50" i="2"/>
  <c r="O50" i="2"/>
  <c r="P50" i="2"/>
  <c r="Q50" i="2"/>
  <c r="R50" i="2"/>
  <c r="H50" i="2"/>
  <c r="F50" i="2"/>
  <c r="D50" i="2"/>
  <c r="G50" i="2"/>
  <c r="E50" i="2"/>
  <c r="C50" i="2"/>
  <c r="C45" i="2"/>
  <c r="E45" i="2"/>
  <c r="G45" i="2"/>
  <c r="C46" i="2"/>
  <c r="D46" i="2"/>
  <c r="E46" i="2"/>
  <c r="F46" i="2"/>
  <c r="G46" i="2"/>
  <c r="H46" i="2"/>
  <c r="C48" i="2"/>
  <c r="D48" i="2"/>
  <c r="E48" i="2"/>
  <c r="F48" i="2"/>
  <c r="G48" i="2"/>
  <c r="H48" i="2"/>
  <c r="C49" i="2"/>
  <c r="D49" i="2"/>
  <c r="E49" i="2"/>
  <c r="F49" i="2"/>
  <c r="G49" i="2"/>
  <c r="H49" i="2"/>
  <c r="P9" i="4"/>
  <c r="P10" i="4" s="1"/>
  <c r="O10" i="4"/>
  <c r="O9" i="4"/>
  <c r="N9" i="4"/>
  <c r="N10" i="4" s="1"/>
  <c r="M10" i="4"/>
  <c r="M9" i="4"/>
  <c r="L10" i="4"/>
  <c r="K10" i="4"/>
  <c r="L9" i="4"/>
  <c r="K9" i="4"/>
  <c r="G21" i="1"/>
  <c r="G18" i="1"/>
  <c r="G17" i="1"/>
  <c r="G16" i="1"/>
  <c r="G15" i="1"/>
  <c r="F21" i="1"/>
  <c r="F18" i="1"/>
  <c r="F17" i="1"/>
  <c r="F16" i="1"/>
  <c r="E18" i="1"/>
  <c r="E17" i="1"/>
  <c r="E16" i="1"/>
  <c r="E15" i="1"/>
  <c r="F15" i="1"/>
  <c r="G13" i="1"/>
  <c r="G14" i="1" s="1"/>
  <c r="G11" i="1"/>
  <c r="G30" i="1"/>
  <c r="G9" i="1"/>
  <c r="F13" i="1"/>
  <c r="F12" i="1"/>
  <c r="F11" i="1"/>
  <c r="F10" i="1"/>
  <c r="F9" i="1"/>
  <c r="A11" i="1"/>
  <c r="E13" i="1"/>
  <c r="E10" i="1"/>
  <c r="E9" i="1"/>
  <c r="E7" i="1"/>
  <c r="G8" i="1"/>
  <c r="G7" i="1"/>
  <c r="F7" i="1"/>
  <c r="E21" i="1" l="1"/>
</calcChain>
</file>

<file path=xl/sharedStrings.xml><?xml version="1.0" encoding="utf-8"?>
<sst xmlns="http://schemas.openxmlformats.org/spreadsheetml/2006/main" count="693" uniqueCount="455">
  <si>
    <t>Calgary</t>
  </si>
  <si>
    <t>Winnipeg</t>
  </si>
  <si>
    <t>Vancouver 2017</t>
  </si>
  <si>
    <t>Calgary 2018</t>
  </si>
  <si>
    <t>Winnipeg 2018</t>
  </si>
  <si>
    <t>Total Homeless Count</t>
  </si>
  <si>
    <t>Non-Migrant (in Metro Previous Year)</t>
  </si>
  <si>
    <t>Intraprovincial Migrant</t>
  </si>
  <si>
    <t>Interprovincial Migrant</t>
  </si>
  <si>
    <t>International Migrant</t>
  </si>
  <si>
    <t>Adj. Non-Migrant (in Metro Previous Year)</t>
  </si>
  <si>
    <t>Adj. Intraprovincial Migrant</t>
  </si>
  <si>
    <t>Adj. Interprovincial Migrant</t>
  </si>
  <si>
    <t>Adj. International Migrant</t>
  </si>
  <si>
    <t>Sheltered</t>
  </si>
  <si>
    <t>Unsheltered</t>
  </si>
  <si>
    <t>Source</t>
  </si>
  <si>
    <t>http://calgaryhomeless.com/content/uploads/Calgary_PiT_Report_2018.pdf</t>
  </si>
  <si>
    <t>http://streetcensuswpg.ca/wp-content/uploads/2018/10/2018_FinalReport_Web.pdf</t>
  </si>
  <si>
    <t>http://www.metrovancouver.org/services/regional-planning/homelessness/HomelessnessPublications/2017MetroVancouverHomelessCount.pdf</t>
  </si>
  <si>
    <t>Other</t>
  </si>
  <si>
    <t>Counts</t>
  </si>
  <si>
    <t>p. 6</t>
  </si>
  <si>
    <t>p. 19</t>
  </si>
  <si>
    <t>p. 11</t>
  </si>
  <si>
    <t>p. 45-46</t>
  </si>
  <si>
    <t>Mobility</t>
  </si>
  <si>
    <t>Unknown Origin</t>
  </si>
  <si>
    <t>Unknown mobility</t>
  </si>
  <si>
    <t>p. 24</t>
  </si>
  <si>
    <t>p. 21-22</t>
  </si>
  <si>
    <t>Mobility &lt; 1 year</t>
  </si>
  <si>
    <t>DOI: https://doi.org/10.25318/1710013601-eng</t>
  </si>
  <si>
    <t>https://www150.statcan.gc.ca/t1/tbl1/en/tv.action?pid=1710013601</t>
  </si>
  <si>
    <t>How to cite: Statistics Canada. Table 17-10-0136-01 Components of population change by census metropolitan area and census agglomeration, 2016 boundaries</t>
  </si>
  <si>
    <t>Residual deviation is obtained by distributing the error of closure linearly throughout the intercensal period. The error of closure is defined as the difference between the postcensal population estimates on Census Day and the population enumerated in that census adjusted for census net undercoverage and incompletely enumerated indian reserves.</t>
  </si>
  <si>
    <t>Non-permanent residents (NPRs) are persons who are lawfully in Canada on a temporary basis under the authority of a temporary resident permit, along with members of their family living with them. NPRs include foreign workers, foreign students, the humanitarian population and other temporary residents. The humanitarian population includes refugee claimants and temporary residents who are allowed to remain in Canada on humanitarian grounds and are not categorized as either foreign workers or foreign students.</t>
  </si>
  <si>
    <t>The estimates for net non-permanent residents are preliminary for 2018/2019, updated for 2016/2017 and 2017/2018 final up to 2015/2016.</t>
  </si>
  <si>
    <t>The estimates for net intraprovincial migration are preliminary for 2018/2019 and final up to 2017/2018. For Quebec’s census metropolitan areas and census agglomerations, preliminary and final data (from 2006/2007) are taken from the estimates of "l'Institut de la statistique du Québec" (ISQ). In rare instances, it may have been necessary to modify ISQ’s estimates in order to avoid generating negative populations with the cohort component approach. For all census agglomerations (with the exception of those listed hereinafter), the method to calculate intraprovincial migration is not the same for periods starting in 2011/2012 and for past periods. For the following census agglomerations, the method is not the same for periods starting in 2016/2017: Gander (N.L.), Sainte-Marie (Que.), Arnprior (Ont.), Carleton Place (Ont.), Wasaga Beach (Ont.), Winkler (Man.), Weyburn (Sask.), Nelson (B.C.). Thus, historical trends for intraprovincial migration must be interpreted with caution for census agglomerations.</t>
  </si>
  <si>
    <t>The estimates for net interprovincial migration are preliminary for 2018/2019 and final up to 2017/2018.</t>
  </si>
  <si>
    <t>The estimates for net temporary emigration are preliminary for 2018/2019, updated for 2016/2017 and 2017/2018 final up to 2015/2016.</t>
  </si>
  <si>
    <t>The estimates for returning emigrants are preliminary for 2018/2019, updated for 2016/2017 and 2017/2018 final up to 2015/2016.</t>
  </si>
  <si>
    <t>Please note that for the emigration, the returning emigration and the net temporary emigration, the estimates for the most recent periods are expected to be identical or very similar. In the absence of more up-to-date data sources, the assumption is made that levels remain similar.</t>
  </si>
  <si>
    <t>The estimates for emigrants are preliminary for 2018/2019, updated for 2016/2017 and 2017/2018 final up to 2015/2016.</t>
  </si>
  <si>
    <t>The estimates for immigrants are preliminary for 2018/2019 and final up to 2017/2018.</t>
  </si>
  <si>
    <t>The estimates for deaths are preliminary for 2018/2019, updated for 2016/2017 and 2017/2018 and final up to 2015/2016. Preliminary and updated estimates of deaths were produced by Demography Division, Statistics Canada (see definitions, data sources and methods record number 3601 and 3608), with the exception of Quebec's data, which are taken from the estimates of "l'Institut de la statistique du Québec" (ISQ) and then adjusted to Statistics Canada's provincial estimates. Final data were produced by Health Statistics Division, Statistics Canada (see definitions, data sources and methods record number 3233). However, before 2011, the final estimates may differ from the data released by the Health Statistics Division due to the imputation of certain unknown values. In addition, for estimates of deaths, the age represents age at the beginning of the period (July 1st) and not the age at the time of occurrence, as with the Health Statistics Division data.</t>
  </si>
  <si>
    <t>The estimates for births are preliminary for 2018/2019, updated for 2016/2017 and 2017/2018 and final up to 2015/2016. Preliminary and updated estimates of births were produced by Demography Division, Statistics Canada (see definitions, data sources and methods record number 3601 and 3608), with the exception of Quebec's data, which are taken from the estimates of "l'Institut de la statistique du Québec" (ISQ) and then adjusted to Statistics Canada's provincial estimates. Final data were produced by Health Statistics Division, Statistics Canada (see definitions, data sources and methods record number 3231). However, before 2011, the final estimates included in this table may differ from the data released by the Health Statistics Division, due to the imputation of certain unknown values (province, territory or sex).</t>
  </si>
  <si>
    <t>Age on July 1.</t>
  </si>
  <si>
    <t>This table replaces table 17100079.</t>
  </si>
  <si>
    <t>The population growth, which is used to calculate population estimates of census metropolitan areas and census agglomerations (table 17100135), is comprised of the components of population growth (table 17100136).</t>
  </si>
  <si>
    <t>An area outside census metropolitan areas and census agglomerations is made up of all areas (within a province or territory) unallocated to a census metropolitan area (CMA) or census agglomeration (CA).</t>
  </si>
  <si>
    <t>A census metropolitan area (CMA) or a census agglomeration (CA) is formed by one or more adjacent municipalities centred on a population centre (known as the core). A CMA must have a total population of at least 100,000 of which 50,000 or more must live in the core based on adjusted data from the previous Census of Population Program. A CA must have a core population of at least 10,000 also based on data from the previous Census of Population Program. To be included in the CMA or CA, other adjacent municipalities must have a high degree of integration with the core, as measured by commuting flows derived from data on place of work from the previous Census Program. If the population of the core of a CA falls below 10,000, the CA is retired from the next census. However, once an area becomes a CMA, it is retained as a CMA even if its total population declines below 100,000 or the population of its core falls below 50,000. All areas inside the CMA or CA that are not population centres are rural areas.  When a CA has a core of at least 50,000, based on data from the previous Census of Population, it is subdivided into census tracts. Census tracts are maintained for the CA even if the population of the core subsequently falls below 50,000. All CMAs are subdivided into census tracts (2016 Census Dictionary, catalogue number 98-301-X2016001).</t>
  </si>
  <si>
    <t>Population estimates based on the Standard Geographical Classification (SGC) 2016 as delineated in the 2016 Census.</t>
  </si>
  <si>
    <t>Footnotes:</t>
  </si>
  <si>
    <t>not available for a specific reference period</t>
  </si>
  <si>
    <t>..</t>
  </si>
  <si>
    <t>Symbol legend:</t>
  </si>
  <si>
    <t>Vancouver (CMA), British Columbia</t>
  </si>
  <si>
    <t>Calgary (CMA), Alberta</t>
  </si>
  <si>
    <t>Winnipeg (CMA), Manitoba</t>
  </si>
  <si>
    <t>Persons</t>
  </si>
  <si>
    <t>Residual deviation 18</t>
  </si>
  <si>
    <t>Net non-permanent residents 16 17</t>
  </si>
  <si>
    <t>Net intraprovincial migration 15</t>
  </si>
  <si>
    <t>Net interprovincial migration 14</t>
  </si>
  <si>
    <t>Net temporary emigration 11 13</t>
  </si>
  <si>
    <t>Returning emigrants 11 12</t>
  </si>
  <si>
    <t>Emigrants 10 11</t>
  </si>
  <si>
    <t>Immigrants 9</t>
  </si>
  <si>
    <t>Deaths 8</t>
  </si>
  <si>
    <t>Births 7</t>
  </si>
  <si>
    <t>Geography</t>
  </si>
  <si>
    <t>2017 / 2018</t>
  </si>
  <si>
    <t>2016 / 2017</t>
  </si>
  <si>
    <t>All ages</t>
  </si>
  <si>
    <t>Both sexes</t>
  </si>
  <si>
    <t>Geography: Census metropolitan area, Census agglomeration, Census metropolitan area part, Census agglomeration part</t>
  </si>
  <si>
    <t>Table: 17-10-0136-01</t>
  </si>
  <si>
    <t>Annual</t>
  </si>
  <si>
    <t>Components of population change by census metropolitan area and census agglomeration, 2016 boundaries 1 2 3 4 5</t>
  </si>
  <si>
    <t>DOI: https://doi.org/10.25318/1710013501-eng</t>
  </si>
  <si>
    <t>https://www150.statcan.gc.ca/t1/tbl1/en/tv.action?pid=1710013501</t>
  </si>
  <si>
    <t>How to cite: Statistics Canada. Table 17-10-0135-01 Population estimates, July 1, by census metropolitan area and census agglomeration, 2016 boundaries</t>
  </si>
  <si>
    <t>This table replaces table 17100078.</t>
  </si>
  <si>
    <t>Population estimates as of July 1 are final intercensal up to 2015, final postcensal for 2016, updated postcensal for 2017 to 2018 and preliminary postcensal for 2019.</t>
  </si>
  <si>
    <t>Postcensal estimates are based on the latest census counts adjusted for census net undercoverage (including adjustment for incompletely enumerated Indian reserves) and for the estimated population growth that occurred since that census. Intercensal estimates are based on postcensal estimates and census counts adjusted of the censuses preceding and following the considered year.</t>
  </si>
  <si>
    <t>A census metropolitan area (CMA) or a census agglomeration (CA) is formed by one or more adjacent municipalities centred on a population centre (known as the core). A CMA must have a total population of at least 100,000 of which 50,000 or more must live in the core based on adjusted data from the previous Census of Population Program. A CA must have a core population of at least 10,000 also based on data from the previous Census of Population Program. To be included in the CMA or CA, other adjacent municipalities must have a high degree of integration with the core, as measured by commuting flows derived from data on place of work from the previous Census Program. If the population of the core of a CA falls below 10,000, the CA is retired from the next census. However, once an area becomes a CMA, it is retained as a CMA even if its total population declines below 100,000 or the population of its core falls below 50,000. All areas inside the CMA or CA that are not population centres are rural areas. When a CA has a core of at least 50,000, based on data from the previous Census of Population, it is subdivided into census tracts. Census tracts are maintained for the CA even if the population of the core subsequently falls below 50,000. All CMAs are subdivided into census tracts (2016 Census Dictionary, catalogue number 98-301-X2016001).</t>
  </si>
  <si>
    <t>Table: 17-10-0135-01</t>
  </si>
  <si>
    <t>Population estimates, July 1, by census metropolitan area and census agglomeration, 2016 boundaries 1 2 3 4 5 6 7</t>
  </si>
  <si>
    <t>https://www150.statcan.gc.ca/t1/tbl1/en/tv.action?pid=1710014101</t>
  </si>
  <si>
    <t>How to cite: Statistics Canada. Table 17-10-0141-01 Interprovincial and intraprovincial migrants, by census metropolitan area and census agglomeration of origin and destination, 2016 boundaries</t>
  </si>
  <si>
    <t>When adding up migrant flows in this table, small differences may be observed when comparing them with the number of migrants from table 17000136. Those differences are expected and are the results of minor edits necessary to ensure the consistency of the cohort component formula.</t>
  </si>
  <si>
    <t>This table replaces table 17100087.</t>
  </si>
  <si>
    <t>The estimates for interprovincial and intraprovincial migrants are final. Intraprovincial migrant data for the province of Quebec are taken from the estimates of "l'Institut de la statistique du Québec" (ISQ).</t>
  </si>
  <si>
    <t>A census metropolitan area (CMA) or a census agglomeration (CA) is formed by one or more adjacent municipalities centred on a population centre (known as the core). A CMA must have a total population of at least 100,000 of which 50,000 or more must live in the core based on adjusted data from the previous Census of Population Program. A CA must have a core population of at least 10,000 also based on data from the previous Census of Population Program. To be included in the CMA or CA, other adjacent municipalities must have a high degree of integration with the core, as measured by commuting flows derived from data on place of work from the previous Census Program. If the population of the core of a CA falls below 10,000, the CA is retired from the next census. However, once an area becomes a CMA, it is retained as a CMA even if its total population declines below 100,000 or the population of its core falls below 50,000. All areas inside the CMA or CA that are not population centres are rural areas.  When a CA has a core of at least 50,000, based on data from the previous Census of Population, it is subdivided into census tracts. Census tracts are maintained for the CA even if the population of the core subsequently falls below 50,000. All CMAs are subdivided into census tracts.</t>
  </si>
  <si>
    <t>Area outside census metropolitan areas and census agglomerations, Nunavut</t>
  </si>
  <si>
    <t>Area outside census metropolitan areas and census agglomerations, Northwest Territories</t>
  </si>
  <si>
    <t>Yellowknife (CA), Northwest Territoires</t>
  </si>
  <si>
    <t>Area outside census metropolitan areas and census agglomerations, Yukon</t>
  </si>
  <si>
    <t>Whitehorse (CA), Yukon</t>
  </si>
  <si>
    <t>Area outside census metropolitan areas and census agglomerations, British Columbia</t>
  </si>
  <si>
    <t>Fort St. John (CA), British Columbia</t>
  </si>
  <si>
    <t>Dawson Creek (CA), British Columbia</t>
  </si>
  <si>
    <t>Prince George (CA), British Columbia</t>
  </si>
  <si>
    <t>Terrace (CA), British Columbia</t>
  </si>
  <si>
    <t>Prince Rupert (CA), British Columbia</t>
  </si>
  <si>
    <t>Quesnel (CA), British Columbia</t>
  </si>
  <si>
    <t>Williams Lake (CA), British Columbia</t>
  </si>
  <si>
    <t>Powell River (CA), British Columbia</t>
  </si>
  <si>
    <t>Campbell River (CA), British Columbia</t>
  </si>
  <si>
    <t>Courtenay (CA), British Columbia</t>
  </si>
  <si>
    <t>Port Alberni (CA), British Columbia</t>
  </si>
  <si>
    <t>Parksville (CA), British Columbia</t>
  </si>
  <si>
    <t>Nanaimo (CA), British Columbia</t>
  </si>
  <si>
    <t>Duncan (CA), British Columbia</t>
  </si>
  <si>
    <t>Victoria (CMA), British Columbia</t>
  </si>
  <si>
    <t>Squamish (CA), British Columbia</t>
  </si>
  <si>
    <t>Abbotsford - Mission (CMA), British Columbia</t>
  </si>
  <si>
    <t>Chilliwack (CA), British Columbia</t>
  </si>
  <si>
    <t>Kamloops (CA), British Columbia</t>
  </si>
  <si>
    <t>Salmon Arm (CA), British Columbia</t>
  </si>
  <si>
    <t>Vernon (CA), British Columbia</t>
  </si>
  <si>
    <t>Kelowna (CMA), British Columbia</t>
  </si>
  <si>
    <t>Penticton (CA), British Columbia</t>
  </si>
  <si>
    <t>Nelson (CA), British Columbia</t>
  </si>
  <si>
    <t>Cranbrook (CA), British Columbia</t>
  </si>
  <si>
    <t>Area outside census metropolitan areas and census agglomerations, Alberta</t>
  </si>
  <si>
    <t>Wetaskiwin (CA), Alberta</t>
  </si>
  <si>
    <t>Wood Buffalo (CA), Alberta</t>
  </si>
  <si>
    <t>Grande Prairie (CA), Alberta</t>
  </si>
  <si>
    <t>Cold Lake (CA), Alberta</t>
  </si>
  <si>
    <t>Edmonton (CMA), Alberta</t>
  </si>
  <si>
    <t>Camrose (CA), Alberta</t>
  </si>
  <si>
    <t>Lacombe (CA), Alberta</t>
  </si>
  <si>
    <t>Sylvan Lake (CA), Alberta</t>
  </si>
  <si>
    <t>Red Deer (CA), Alberta</t>
  </si>
  <si>
    <t>Canmore (CA), Alberta</t>
  </si>
  <si>
    <t>Strathmore (CA), Alberta</t>
  </si>
  <si>
    <t>High River (CA), Alberta</t>
  </si>
  <si>
    <t>Okotoks (CA), Alberta</t>
  </si>
  <si>
    <t>Lethbridge (CMA), Alberta</t>
  </si>
  <si>
    <t>Brooks (CA), Alberta</t>
  </si>
  <si>
    <t>Medicine Hat (CA), Alberta</t>
  </si>
  <si>
    <t>Lloydminster (CA), Saskatchewan part, Saskatchewan</t>
  </si>
  <si>
    <t>Lloydminster (CA), Alberta part, Alberta</t>
  </si>
  <si>
    <t>Lloydminster (CA), Alberta/Saskatchewan</t>
  </si>
  <si>
    <t>Area outside census metropolitan areas and census agglomerations, Saskatchewan</t>
  </si>
  <si>
    <t>Weyburn (CA), Saskatchewan</t>
  </si>
  <si>
    <t>Estevan (CA), Saskatchewan</t>
  </si>
  <si>
    <t>Prince Albert (CA), Saskatchewan</t>
  </si>
  <si>
    <t>North Battleford (CA), Saskatchewan</t>
  </si>
  <si>
    <t>Saskatoon (CMA), Saskatchewan</t>
  </si>
  <si>
    <t>Swift Current (CA), Saskatchewan</t>
  </si>
  <si>
    <t>Moose Jaw (CA), Saskatchewan</t>
  </si>
  <si>
    <t>Yorkton (CA), Saskatchewan</t>
  </si>
  <si>
    <t>Regina (CMA), Saskatchewan</t>
  </si>
  <si>
    <t>Area outside census metropolitan areas and census agglomerations, Manitoba</t>
  </si>
  <si>
    <t>Thompson (CA), Manitoba</t>
  </si>
  <si>
    <t>Brandon (CA), Manitoba</t>
  </si>
  <si>
    <t>Portage la Prairie (CA), Manitoba</t>
  </si>
  <si>
    <t>Steinbach (CA), Manitoba</t>
  </si>
  <si>
    <t>Winkler (CA), Manitoba</t>
  </si>
  <si>
    <t>Area outside census metropolitan areas and census agglomerations, Ontario</t>
  </si>
  <si>
    <t>Kenora (CA), Ontario</t>
  </si>
  <si>
    <t>Thunder Bay (CMA), Ontario</t>
  </si>
  <si>
    <t>Sault Ste. Marie (CA), Ontario</t>
  </si>
  <si>
    <t>Timmins (CA), Ontario</t>
  </si>
  <si>
    <t>Elliot Lake (CA), Ontario</t>
  </si>
  <si>
    <t>Greater Sudbury (CMA), Ontario</t>
  </si>
  <si>
    <t>North Bay (CA), Ontario</t>
  </si>
  <si>
    <t>Midland (CA), Ontario</t>
  </si>
  <si>
    <t>Orillia (CA), Ontario</t>
  </si>
  <si>
    <t>Barrie (CMA), Ontario</t>
  </si>
  <si>
    <t>Collingwood (CA), Ontario</t>
  </si>
  <si>
    <t>Owen Sound (CA), Ontario</t>
  </si>
  <si>
    <t>Wasaga Beach (CA), Ontario</t>
  </si>
  <si>
    <t>Sarnia (CA), Ontario</t>
  </si>
  <si>
    <t>Windsor (CMA), Ontario</t>
  </si>
  <si>
    <t>Leamington (CA), Ontario</t>
  </si>
  <si>
    <t>Chatham-Kent (CA), Ontario</t>
  </si>
  <si>
    <t>London (CMA), Ontario</t>
  </si>
  <si>
    <t>Stratford (CA), Ontario</t>
  </si>
  <si>
    <t>Guelph (CMA), Ontario</t>
  </si>
  <si>
    <t>Norfolk (CA), Ontario</t>
  </si>
  <si>
    <t>Tillsonburg (CA), Ontario</t>
  </si>
  <si>
    <t>Woodstock (CA), Ontario</t>
  </si>
  <si>
    <t>Brantford (CMA), Ontario</t>
  </si>
  <si>
    <t>Kitchener - Cambridge - Waterloo (CMA), Ontario</t>
  </si>
  <si>
    <t>St. Catharines - Niagara (CMA), Ontario</t>
  </si>
  <si>
    <t>Hamilton (CMA), Ontario</t>
  </si>
  <si>
    <t>Toronto (CMA), Ontario</t>
  </si>
  <si>
    <t>Ingersoll (CA), Ontario</t>
  </si>
  <si>
    <t>Oshawa (CMA), Ontario</t>
  </si>
  <si>
    <t>Centre Wellington (CA), Ontario</t>
  </si>
  <si>
    <t>Kawartha Lakes (CA), Ontario</t>
  </si>
  <si>
    <t>Peterborough (CMA), Ontario</t>
  </si>
  <si>
    <t>Port Hope (CA), Ontario</t>
  </si>
  <si>
    <t>Cobourg (CA), Ontario</t>
  </si>
  <si>
    <t>Belleville (CMA), Ontario</t>
  </si>
  <si>
    <t>Kingston (CMA), Ontario</t>
  </si>
  <si>
    <t>Petawawa (CA), Ontario</t>
  </si>
  <si>
    <t>Pembroke (CA), Ontario</t>
  </si>
  <si>
    <t>Brockville (CA), Ontario</t>
  </si>
  <si>
    <t>Carleton Place (CA), Ontario</t>
  </si>
  <si>
    <t>Arnprior (CA), Ontario</t>
  </si>
  <si>
    <t>Cornwall (CA), Ontario</t>
  </si>
  <si>
    <t>Ottawa - Gatineau (CMA), Quebec part, Quebec</t>
  </si>
  <si>
    <t>Ottawa - Gatineau (CMA), Ontario part, Ontario</t>
  </si>
  <si>
    <t>Ottawa - Gatineau (CMA), Ontario/Quebec</t>
  </si>
  <si>
    <t>Hawkesbury (CA), Quebec part, Quebec</t>
  </si>
  <si>
    <t>Hawkesbury (CA), Ontario part, Ontario</t>
  </si>
  <si>
    <t>Hawkesbury (CA), Ontario/Quebec</t>
  </si>
  <si>
    <t>Area outside census metropolitan areas and census agglomerations, Quebec</t>
  </si>
  <si>
    <t>Rouyn-Noranda (CA), Quebec</t>
  </si>
  <si>
    <t>Val-d'Or (CA), Quebec</t>
  </si>
  <si>
    <t>Lachute (CA), Quebec</t>
  </si>
  <si>
    <t>Salaberry-de-Valleyfield (CA), Quebec</t>
  </si>
  <si>
    <t>Montréal (CMA), Quebec</t>
  </si>
  <si>
    <t>Joliette (CA), Quebec</t>
  </si>
  <si>
    <t>Sorel-Tracy (CA), Quebec</t>
  </si>
  <si>
    <t>Saint-Hyacinthe (CA), Quebec</t>
  </si>
  <si>
    <t>Granby (CA), Quebec</t>
  </si>
  <si>
    <t>Drummondville (CA), Quebec</t>
  </si>
  <si>
    <t>Shawinigan (CA), Quebec</t>
  </si>
  <si>
    <t>Trois-Rivières (CMA), Quebec</t>
  </si>
  <si>
    <t>Victoriaville (CA), Quebec</t>
  </si>
  <si>
    <t>Cowansville (CA), Quebec</t>
  </si>
  <si>
    <t>Sherbrooke (CMA), Quebec</t>
  </si>
  <si>
    <t>Thetford Mines (CA), Quebec</t>
  </si>
  <si>
    <t>Saint-Georges (CA), Quebec</t>
  </si>
  <si>
    <t>Sainte-Marie (CA), Quebec</t>
  </si>
  <si>
    <t>Québec (CMA), Quebec</t>
  </si>
  <si>
    <t>Sept-Îles (CA), Quebec</t>
  </si>
  <si>
    <t>Dolbeau-Mistassini (CA), Quebec</t>
  </si>
  <si>
    <t>Alma (CA), Quebec</t>
  </si>
  <si>
    <t>Saguenay (CMA), Quebec</t>
  </si>
  <si>
    <t>Baie-Comeau (CA), Quebec</t>
  </si>
  <si>
    <t>Rivière-du-Loup (CA), Quebec</t>
  </si>
  <si>
    <t>Rimouski (CA), Quebec</t>
  </si>
  <si>
    <t>Matane (CA), Quebec</t>
  </si>
  <si>
    <t>Campbellton (CA), Quebec part, Quebec</t>
  </si>
  <si>
    <t>Campbellton (CA), New Brunswick part, New Brunswick</t>
  </si>
  <si>
    <t>Campbellton (CA), New Brunswick/Quebec</t>
  </si>
  <si>
    <t>Area outside census metropolitan areas and census agglomerations, New Brunswick</t>
  </si>
  <si>
    <t>Edmundston (CA), New Brunswick</t>
  </si>
  <si>
    <t>Miramichi (CA), New Brunswick</t>
  </si>
  <si>
    <t>Bathurst (CA), New Brunswick</t>
  </si>
  <si>
    <t>Fredericton (CA), New Brunswick</t>
  </si>
  <si>
    <t>Saint John (CMA), New Brunswick</t>
  </si>
  <si>
    <t>Moncton (CMA), New Brunswick</t>
  </si>
  <si>
    <t>Area outside census metropolitan areas and census agglomerations, Nova Scotia</t>
  </si>
  <si>
    <t>Cape Breton (CA), Nova Scotia</t>
  </si>
  <si>
    <t>New Glasgow (CA), Nova Scotia</t>
  </si>
  <si>
    <t>Truro (CA), Nova Scotia</t>
  </si>
  <si>
    <t>Kentville (CA), Nova Scotia</t>
  </si>
  <si>
    <t>Halifax (CMA), Nova Scotia</t>
  </si>
  <si>
    <t>Area outside census metropolitan areas and census agglomerations, Prince Edward Island</t>
  </si>
  <si>
    <t>Summerside (CA), Prince Edward Island</t>
  </si>
  <si>
    <t>Charlottetown (CA), Prince Edward Island</t>
  </si>
  <si>
    <t>Area outside census metropolitan areas and census agglomerations, Newfoundland and Labrador</t>
  </si>
  <si>
    <t>Corner Brook (CA), Newfoundland and Labrador</t>
  </si>
  <si>
    <t>Gander (CA), Newfoundland and Labrador</t>
  </si>
  <si>
    <t>Grand Falls-Windsor (CA), Newfoundland and Labrador</t>
  </si>
  <si>
    <t>Bay Roberts (CA), Newfoundland and Labrador</t>
  </si>
  <si>
    <t>St. John's (CMA), Newfoundland and Labrador</t>
  </si>
  <si>
    <t>Geography of origin</t>
  </si>
  <si>
    <t>Table: 17-10-0141-01</t>
  </si>
  <si>
    <t>Interprovincial and intraprovincial migrants, by census metropolitan area and census agglomeration of origin and destination, 2016 boundaries 1 2 3 4 5 6</t>
  </si>
  <si>
    <t>Intraprovincial</t>
  </si>
  <si>
    <t>Interprovincial</t>
  </si>
  <si>
    <t>Non-Movers</t>
  </si>
  <si>
    <t>International Migrants</t>
  </si>
  <si>
    <t>Intraprovincial Migrants</t>
  </si>
  <si>
    <t>Interprovincial Migrants</t>
  </si>
  <si>
    <t>Non-Migrant</t>
  </si>
  <si>
    <t>Counted as Homeless per 1,000 by Residence One Year Prior</t>
  </si>
  <si>
    <t>Metro Vancouver 2017</t>
  </si>
  <si>
    <t>Metro Calgary 2018</t>
  </si>
  <si>
    <t>Metro Winnipeg 2018</t>
  </si>
  <si>
    <t>Metro Winnipeg* 2018</t>
  </si>
  <si>
    <t>Metro Calgary* 2018</t>
  </si>
  <si>
    <t>Counted Homeless per 10,000 Residents</t>
  </si>
  <si>
    <t>% of Counted Homeless Recent Migrants</t>
  </si>
  <si>
    <t>Visibility of Homeless Vancouver</t>
  </si>
  <si>
    <t>Vancouver as lowest homeless per capita and middling percentage of homeless lived elsewhere in prior year</t>
  </si>
  <si>
    <t>For Interprovincial Migrants in Winnipeg's Count</t>
  </si>
  <si>
    <t>Alberta</t>
  </si>
  <si>
    <t>Ontario</t>
  </si>
  <si>
    <t>BC</t>
  </si>
  <si>
    <t>Sask.</t>
  </si>
  <si>
    <t>Quebec</t>
  </si>
  <si>
    <t>Reason for Move</t>
  </si>
  <si>
    <t>p. 23 of 56</t>
  </si>
  <si>
    <t>Recreation/Shopping</t>
  </si>
  <si>
    <t>Only Option Available</t>
  </si>
  <si>
    <t>Home Community</t>
  </si>
  <si>
    <t>Involvement with Justice System</t>
  </si>
  <si>
    <t>Change in Family Circumstances</t>
  </si>
  <si>
    <t>To Attend School</t>
  </si>
  <si>
    <t>Unknown</t>
  </si>
  <si>
    <t>Fear for Safety</t>
  </si>
  <si>
    <t>To Visit Friends/Family</t>
  </si>
  <si>
    <t>To Find Housing</t>
  </si>
  <si>
    <t>To Access Emergency Shelter(s)</t>
  </si>
  <si>
    <t>Employment (Secured)</t>
  </si>
  <si>
    <t>To Access Services and Supports</t>
  </si>
  <si>
    <t>Pursue New Life Opportunities</t>
  </si>
  <si>
    <t>Family Moved Here</t>
  </si>
  <si>
    <t>Employment (Seeking)</t>
  </si>
  <si>
    <t>MOVERS 1+ years</t>
  </si>
  <si>
    <t>Change in Marital Status</t>
  </si>
  <si>
    <t>Est. Own Household</t>
  </si>
  <si>
    <t>Other Family</t>
  </si>
  <si>
    <t>New Job</t>
  </si>
  <si>
    <t>To Look for Work</t>
  </si>
  <si>
    <t>Easier Commute</t>
  </si>
  <si>
    <t>Retired</t>
  </si>
  <si>
    <t>Other Job-Related</t>
  </si>
  <si>
    <t>Wanted to Own</t>
  </si>
  <si>
    <t>Better Home</t>
  </si>
  <si>
    <t>Better Neighborhood / Less Crime</t>
  </si>
  <si>
    <t>Cheaper Housing</t>
  </si>
  <si>
    <t>Foreclosure/Eviction</t>
  </si>
  <si>
    <t>Other Housing</t>
  </si>
  <si>
    <t>Attend School/College</t>
  </si>
  <si>
    <t>Change of Climate</t>
  </si>
  <si>
    <t>Health</t>
  </si>
  <si>
    <t>Natural Disaster</t>
  </si>
  <si>
    <t>Source: U.S. Census Bureau, Current Population Survey, 2019 Annual Social and Economic Supplement</t>
  </si>
  <si>
    <t>Migration estimates from the Current Population Survey Annual Social and Economic Supplement (CPS-ASEC) exclude persons less than one year old. The sample includes noninstitutionalized persons currently living in the United States (50 states and the District of Columbia) and living in a household with at least one civilian adult (at least 15 years old). Movers from Puerto Rico and the United States Island Areas are counted as movers from abroad. For more information about CPS data, see the technical documentation accessible at https://www.census.gov/programs-surveys/cps/technical-documentation.html.</t>
  </si>
  <si>
    <t>"-" Represents zero or rounds to zero.</t>
  </si>
  <si>
    <t>4/ The householder refers to the person (or one of the persons) in whose name the housing unit is owned or rented (maintained) or, if there is no such person, any adult member (at least 15 years old), excluding roomers, boarders, or paid employees. If the house is owned or rented jointly by a married couple, the householder may be either spouse.</t>
  </si>
  <si>
    <t>3/ With respect to race, a respondent can be White, Black, Asian, American Indian and Alaskan Native (AIAN), Native Hawaiian and Other Pacific Islander (NHOPI), or combinations of two or more of the preceding. A respondent’s ethnicity can be Hispanic or non-Hispanic, regardless of race. The specified category for all remaining single races and race combinations includes AIAN, NHOPI, and two or more races.</t>
  </si>
  <si>
    <t>2/ As of 2019, write-in responses for "other family", "other job-related", and "other housing" could potentially be recoded to more specific reasons for moving. Before 2019, only "other reason" responses could have been recoded. Beginning in 2016, respondents who selected "other family", "other job-related", "other housing", and "other reason" were asked to provide their specific reason for move. Prior to 2016, only respondents who selected "other reason" were asked to specify a reason. More information is available at https://www.census.gov/topics/population/migration/guidance/user-notes.html.</t>
  </si>
  <si>
    <t>1/ The collapsed reason for move categories are combinations of several specific categories. For family-related reason, the specific reasons included are change in marital status, to establish own household, and other family reason. For employment-related reason, the specific reasons included are new job or job transfer, to look for work or lost job, to be closer to work/easier commute, retired, and other job-related reason. For housing-related reason, the specific reasons included are wanted to own home, not rent, wanted new or better house/apartment, wanted better neighborhood/less crime, wanted cheaper housing, foreclosure/eviction, and other housing reason. For other reason, the specific reasons included are to attend or leave college, change of climate, health reasons, natural disaster, and other reason.</t>
  </si>
  <si>
    <r>
      <t>.</t>
    </r>
    <r>
      <rPr>
        <sz val="10"/>
        <color indexed="8"/>
        <rFont val="Arial"/>
        <family val="2"/>
      </rPr>
      <t>150% of poverty and above</t>
    </r>
  </si>
  <si>
    <t>-</t>
  </si>
  <si>
    <r>
      <t>.</t>
    </r>
    <r>
      <rPr>
        <sz val="10"/>
        <color indexed="8"/>
        <rFont val="Arial"/>
        <family val="2"/>
      </rPr>
      <t>100% to 149% of poverty</t>
    </r>
  </si>
  <si>
    <r>
      <t>.</t>
    </r>
    <r>
      <rPr>
        <sz val="10"/>
        <color indexed="8"/>
        <rFont val="Arial"/>
        <family val="2"/>
      </rPr>
      <t>Below 100% of poverty</t>
    </r>
  </si>
  <si>
    <t>POVERTY STATUS</t>
  </si>
  <si>
    <r>
      <t>.</t>
    </r>
    <r>
      <rPr>
        <sz val="10"/>
        <color indexed="8"/>
        <rFont val="Arial"/>
        <family val="2"/>
      </rPr>
      <t>In a renter-occupied housing unit</t>
    </r>
  </si>
  <si>
    <r>
      <t>.</t>
    </r>
    <r>
      <rPr>
        <sz val="10"/>
        <color indexed="8"/>
        <rFont val="Arial"/>
        <family val="2"/>
      </rPr>
      <t>In an owner-occupied housing unit</t>
    </r>
  </si>
  <si>
    <t>TENURE</t>
  </si>
  <si>
    <r>
      <t>..</t>
    </r>
    <r>
      <rPr>
        <sz val="10"/>
        <color indexed="8"/>
        <rFont val="Arial"/>
        <family val="2"/>
      </rPr>
      <t>Not a U.S. citizen</t>
    </r>
  </si>
  <si>
    <r>
      <t>..</t>
    </r>
    <r>
      <rPr>
        <sz val="10"/>
        <color indexed="8"/>
        <rFont val="Arial"/>
        <family val="2"/>
      </rPr>
      <t>Naturalized U.S. citizen</t>
    </r>
  </si>
  <si>
    <r>
      <t>.</t>
    </r>
    <r>
      <rPr>
        <sz val="10"/>
        <color indexed="8"/>
        <rFont val="Arial"/>
        <family val="2"/>
      </rPr>
      <t>Foreign-born</t>
    </r>
  </si>
  <si>
    <r>
      <t>.</t>
    </r>
    <r>
      <rPr>
        <sz val="10"/>
        <color indexed="8"/>
        <rFont val="Arial"/>
        <family val="2"/>
      </rPr>
      <t>Native-born</t>
    </r>
  </si>
  <si>
    <t>NATIVITY</t>
  </si>
  <si>
    <r>
      <t>.</t>
    </r>
    <r>
      <rPr>
        <sz val="10"/>
        <color indexed="8"/>
        <rFont val="Arial"/>
        <family val="2"/>
      </rPr>
      <t>Persons 1 to 14 years</t>
    </r>
  </si>
  <si>
    <r>
      <t>.</t>
    </r>
    <r>
      <rPr>
        <sz val="10"/>
        <color indexed="8"/>
        <rFont val="Arial"/>
        <family val="2"/>
      </rPr>
      <t>Never Married</t>
    </r>
  </si>
  <si>
    <r>
      <t>.</t>
    </r>
    <r>
      <rPr>
        <sz val="10"/>
        <color indexed="8"/>
        <rFont val="Arial"/>
        <family val="2"/>
      </rPr>
      <t>Separated</t>
    </r>
  </si>
  <si>
    <r>
      <t>.</t>
    </r>
    <r>
      <rPr>
        <sz val="10"/>
        <color indexed="8"/>
        <rFont val="Arial"/>
        <family val="2"/>
      </rPr>
      <t>Divorced</t>
    </r>
  </si>
  <si>
    <r>
      <t>.</t>
    </r>
    <r>
      <rPr>
        <sz val="10"/>
        <color indexed="8"/>
        <rFont val="Arial"/>
        <family val="2"/>
      </rPr>
      <t>Widowed</t>
    </r>
  </si>
  <si>
    <r>
      <t>.</t>
    </r>
    <r>
      <rPr>
        <sz val="10"/>
        <color indexed="8"/>
        <rFont val="Arial"/>
        <family val="2"/>
      </rPr>
      <t>Married, spouse absent</t>
    </r>
  </si>
  <si>
    <r>
      <t>.</t>
    </r>
    <r>
      <rPr>
        <sz val="10"/>
        <color indexed="8"/>
        <rFont val="Arial"/>
        <family val="2"/>
      </rPr>
      <t>Married, spouse present</t>
    </r>
  </si>
  <si>
    <t>MARITAL STATUS (ages 15+)</t>
  </si>
  <si>
    <r>
      <t>.</t>
    </r>
    <r>
      <rPr>
        <sz val="10"/>
        <color indexed="8"/>
        <rFont val="Arial"/>
        <family val="2"/>
      </rPr>
      <t>Persons 1 to 24 years</t>
    </r>
  </si>
  <si>
    <r>
      <t>.</t>
    </r>
    <r>
      <rPr>
        <sz val="10"/>
        <color indexed="8"/>
        <rFont val="Arial"/>
        <family val="2"/>
      </rPr>
      <t>Professional or graduate degree</t>
    </r>
  </si>
  <si>
    <r>
      <t>.</t>
    </r>
    <r>
      <rPr>
        <sz val="10"/>
        <color indexed="8"/>
        <rFont val="Arial"/>
        <family val="2"/>
      </rPr>
      <t>Bachelor's degree</t>
    </r>
  </si>
  <si>
    <r>
      <t>.</t>
    </r>
    <r>
      <rPr>
        <sz val="10"/>
        <color indexed="8"/>
        <rFont val="Arial"/>
        <family val="2"/>
      </rPr>
      <t>Some college or associate's degree</t>
    </r>
  </si>
  <si>
    <r>
      <t>.</t>
    </r>
    <r>
      <rPr>
        <sz val="10"/>
        <color indexed="8"/>
        <rFont val="Arial"/>
        <family val="2"/>
      </rPr>
      <t>High school graduate</t>
    </r>
  </si>
  <si>
    <r>
      <t>.</t>
    </r>
    <r>
      <rPr>
        <sz val="10"/>
        <color indexed="8"/>
        <rFont val="Arial"/>
        <family val="2"/>
      </rPr>
      <t>Not a high school graduate</t>
    </r>
  </si>
  <si>
    <t>EDUCATIONAL ATTAINMENT (ages 25+)</t>
  </si>
  <si>
    <r>
      <t>.</t>
    </r>
    <r>
      <rPr>
        <sz val="10"/>
        <color indexed="8"/>
        <rFont val="Arial"/>
        <family val="2"/>
      </rPr>
      <t>Secondary individual in group quarters</t>
    </r>
  </si>
  <si>
    <r>
      <t>.</t>
    </r>
    <r>
      <rPr>
        <sz val="10"/>
        <color indexed="8"/>
        <rFont val="Arial"/>
        <family val="2"/>
      </rPr>
      <t>Nonfamily householder</t>
    </r>
  </si>
  <si>
    <r>
      <t>.</t>
    </r>
    <r>
      <rPr>
        <sz val="10"/>
        <color indexed="8"/>
        <rFont val="Arial"/>
        <family val="2"/>
      </rPr>
      <t>Nonrelative of householder</t>
    </r>
  </si>
  <si>
    <r>
      <t>.</t>
    </r>
    <r>
      <rPr>
        <sz val="10"/>
        <color indexed="8"/>
        <rFont val="Arial"/>
        <family val="2"/>
      </rPr>
      <t>Other relative of householder</t>
    </r>
  </si>
  <si>
    <r>
      <t>.</t>
    </r>
    <r>
      <rPr>
        <sz val="10"/>
        <color indexed="8"/>
        <rFont val="Arial"/>
        <family val="2"/>
      </rPr>
      <t>Child of householder</t>
    </r>
  </si>
  <si>
    <r>
      <t>.</t>
    </r>
    <r>
      <rPr>
        <sz val="10"/>
        <color indexed="8"/>
        <rFont val="Arial"/>
        <family val="2"/>
      </rPr>
      <t>Spouse of householder</t>
    </r>
  </si>
  <si>
    <r>
      <t>.</t>
    </r>
    <r>
      <rPr>
        <sz val="10"/>
        <color indexed="8"/>
        <rFont val="Arial"/>
        <family val="2"/>
      </rPr>
      <t>Other family householder</t>
    </r>
  </si>
  <si>
    <r>
      <t>.</t>
    </r>
    <r>
      <rPr>
        <sz val="10"/>
        <color indexed="8"/>
        <rFont val="Arial"/>
        <family val="2"/>
      </rPr>
      <t>Householder, spouse present</t>
    </r>
  </si>
  <si>
    <t>RELATIONSHIP TO HOUSEHOLDER/4</t>
  </si>
  <si>
    <r>
      <t>.</t>
    </r>
    <r>
      <rPr>
        <sz val="10"/>
        <color indexed="8"/>
        <rFont val="Arial"/>
        <family val="2"/>
      </rPr>
      <t>Asian alone or in combination with one or more other races</t>
    </r>
  </si>
  <si>
    <r>
      <t>.</t>
    </r>
    <r>
      <rPr>
        <sz val="10"/>
        <color indexed="8"/>
        <rFont val="Arial"/>
        <family val="2"/>
      </rPr>
      <t>Black or African American alone or in combination with one or more other races</t>
    </r>
  </si>
  <si>
    <r>
      <t>.</t>
    </r>
    <r>
      <rPr>
        <sz val="10"/>
        <color indexed="8"/>
        <rFont val="Arial"/>
        <family val="2"/>
      </rPr>
      <t>White alone or in combination with one or more other races</t>
    </r>
  </si>
  <si>
    <r>
      <t>.</t>
    </r>
    <r>
      <rPr>
        <sz val="10"/>
        <color indexed="8"/>
        <rFont val="Arial"/>
        <family val="2"/>
      </rPr>
      <t>Hispanic or Latino</t>
    </r>
  </si>
  <si>
    <r>
      <t>.</t>
    </r>
    <r>
      <rPr>
        <sz val="10"/>
        <color indexed="8"/>
        <rFont val="Arial"/>
        <family val="2"/>
      </rPr>
      <t>White alone, not Hispanic or Latino</t>
    </r>
  </si>
  <si>
    <r>
      <t>.</t>
    </r>
    <r>
      <rPr>
        <sz val="10"/>
        <color indexed="8"/>
        <rFont val="Arial"/>
        <family val="2"/>
      </rPr>
      <t>All remaining single races and all race combinations</t>
    </r>
  </si>
  <si>
    <r>
      <t>.</t>
    </r>
    <r>
      <rPr>
        <sz val="10"/>
        <color indexed="8"/>
        <rFont val="Arial"/>
        <family val="2"/>
      </rPr>
      <t>Asian alone</t>
    </r>
  </si>
  <si>
    <r>
      <t>.</t>
    </r>
    <r>
      <rPr>
        <sz val="10"/>
        <color indexed="8"/>
        <rFont val="Arial"/>
        <family val="2"/>
      </rPr>
      <t>Black or African American alone</t>
    </r>
  </si>
  <si>
    <r>
      <t>.</t>
    </r>
    <r>
      <rPr>
        <sz val="10"/>
        <color indexed="8"/>
        <rFont val="Arial"/>
        <family val="2"/>
      </rPr>
      <t>White alone</t>
    </r>
  </si>
  <si>
    <t>RACE AND HISPANIC ORIGIN/3</t>
  </si>
  <si>
    <r>
      <t>.</t>
    </r>
    <r>
      <rPr>
        <sz val="10"/>
        <color indexed="8"/>
        <rFont val="Arial"/>
        <family val="2"/>
      </rPr>
      <t>75+ years</t>
    </r>
  </si>
  <si>
    <r>
      <t>.</t>
    </r>
    <r>
      <rPr>
        <sz val="10"/>
        <color indexed="8"/>
        <rFont val="Arial"/>
        <family val="2"/>
      </rPr>
      <t>65 to 74 years</t>
    </r>
  </si>
  <si>
    <r>
      <t>.</t>
    </r>
    <r>
      <rPr>
        <sz val="10"/>
        <color indexed="8"/>
        <rFont val="Arial"/>
        <family val="2"/>
      </rPr>
      <t>45 to 64 years</t>
    </r>
  </si>
  <si>
    <r>
      <t>.</t>
    </r>
    <r>
      <rPr>
        <sz val="10"/>
        <color indexed="8"/>
        <rFont val="Arial"/>
        <family val="2"/>
      </rPr>
      <t>30 to 44 years</t>
    </r>
  </si>
  <si>
    <r>
      <t>.</t>
    </r>
    <r>
      <rPr>
        <sz val="10"/>
        <color indexed="8"/>
        <rFont val="Arial"/>
        <family val="2"/>
      </rPr>
      <t>25 to 29 years</t>
    </r>
  </si>
  <si>
    <r>
      <t>.</t>
    </r>
    <r>
      <rPr>
        <sz val="10"/>
        <color indexed="8"/>
        <rFont val="Arial"/>
        <family val="2"/>
      </rPr>
      <t>20 to 24 years</t>
    </r>
  </si>
  <si>
    <r>
      <t>.</t>
    </r>
    <r>
      <rPr>
        <sz val="10"/>
        <color indexed="8"/>
        <rFont val="Arial"/>
        <family val="2"/>
      </rPr>
      <t>16 to 19 years</t>
    </r>
  </si>
  <si>
    <r>
      <t>.</t>
    </r>
    <r>
      <rPr>
        <sz val="10"/>
        <color indexed="8"/>
        <rFont val="Arial"/>
        <family val="2"/>
      </rPr>
      <t>Under 16 years</t>
    </r>
  </si>
  <si>
    <t>AGE</t>
  </si>
  <si>
    <r>
      <t>.</t>
    </r>
    <r>
      <rPr>
        <sz val="10"/>
        <color indexed="8"/>
        <rFont val="Arial"/>
        <family val="2"/>
      </rPr>
      <t>Female</t>
    </r>
  </si>
  <si>
    <r>
      <t>.</t>
    </r>
    <r>
      <rPr>
        <sz val="10"/>
        <color indexed="8"/>
        <rFont val="Arial"/>
        <family val="2"/>
      </rPr>
      <t>Male</t>
    </r>
  </si>
  <si>
    <t>SEX</t>
  </si>
  <si>
    <r>
      <t>.</t>
    </r>
    <r>
      <rPr>
        <sz val="10"/>
        <rFont val="Arial"/>
        <family val="2"/>
      </rPr>
      <t xml:space="preserve">
Other reasons/2</t>
    </r>
  </si>
  <si>
    <r>
      <t>.</t>
    </r>
    <r>
      <rPr>
        <sz val="10"/>
        <rFont val="Arial"/>
        <family val="2"/>
      </rPr>
      <t xml:space="preserve">
Natural disaster</t>
    </r>
  </si>
  <si>
    <r>
      <t>.</t>
    </r>
    <r>
      <rPr>
        <sz val="10"/>
        <rFont val="Arial"/>
        <family val="2"/>
      </rPr>
      <t xml:space="preserve">
Health reasons</t>
    </r>
  </si>
  <si>
    <r>
      <t>.</t>
    </r>
    <r>
      <rPr>
        <sz val="10"/>
        <rFont val="Arial"/>
        <family val="2"/>
      </rPr>
      <t xml:space="preserve">
Change of climate</t>
    </r>
  </si>
  <si>
    <r>
      <t>.</t>
    </r>
    <r>
      <rPr>
        <sz val="10"/>
        <rFont val="Arial"/>
        <family val="2"/>
      </rPr>
      <t xml:space="preserve">
To attend or leave college</t>
    </r>
  </si>
  <si>
    <r>
      <t>.</t>
    </r>
    <r>
      <rPr>
        <sz val="10"/>
        <rFont val="Arial"/>
        <family val="2"/>
      </rPr>
      <t xml:space="preserve">
Total, collapsed/1</t>
    </r>
  </si>
  <si>
    <r>
      <t>.</t>
    </r>
    <r>
      <rPr>
        <sz val="10"/>
        <rFont val="Arial"/>
        <family val="2"/>
      </rPr>
      <t xml:space="preserve">
Other housing reason/2</t>
    </r>
  </si>
  <si>
    <r>
      <t>.</t>
    </r>
    <r>
      <rPr>
        <sz val="10"/>
        <rFont val="Arial"/>
        <family val="2"/>
      </rPr>
      <t xml:space="preserve">
Foreclosure/eviction</t>
    </r>
  </si>
  <si>
    <r>
      <t>.</t>
    </r>
    <r>
      <rPr>
        <sz val="10"/>
        <rFont val="Arial"/>
        <family val="2"/>
      </rPr>
      <t xml:space="preserve">
Wanted cheaper housing</t>
    </r>
  </si>
  <si>
    <r>
      <t>.</t>
    </r>
    <r>
      <rPr>
        <sz val="10"/>
        <rFont val="Arial"/>
        <family val="2"/>
      </rPr>
      <t xml:space="preserve">
Wanted better neighborhood/less crime</t>
    </r>
  </si>
  <si>
    <r>
      <t>.</t>
    </r>
    <r>
      <rPr>
        <sz val="10"/>
        <rFont val="Arial"/>
        <family val="2"/>
      </rPr>
      <t xml:space="preserve">
Wanted new or better home/ apartment</t>
    </r>
  </si>
  <si>
    <r>
      <t>.</t>
    </r>
    <r>
      <rPr>
        <sz val="10"/>
        <rFont val="Arial"/>
        <family val="2"/>
      </rPr>
      <t xml:space="preserve">
Wanted to own home, not rent</t>
    </r>
  </si>
  <si>
    <r>
      <t>.</t>
    </r>
    <r>
      <rPr>
        <sz val="10"/>
        <rFont val="Arial"/>
        <family val="2"/>
      </rPr>
      <t xml:space="preserve">
Other job-related reason/2</t>
    </r>
  </si>
  <si>
    <r>
      <t>.</t>
    </r>
    <r>
      <rPr>
        <sz val="10"/>
        <rFont val="Arial"/>
        <family val="2"/>
      </rPr>
      <t xml:space="preserve">
Retired</t>
    </r>
  </si>
  <si>
    <r>
      <t>.</t>
    </r>
    <r>
      <rPr>
        <sz val="10"/>
        <rFont val="Arial"/>
        <family val="2"/>
      </rPr>
      <t xml:space="preserve">
To be closer to work/easier commute</t>
    </r>
  </si>
  <si>
    <r>
      <t>.</t>
    </r>
    <r>
      <rPr>
        <sz val="10"/>
        <rFont val="Arial"/>
        <family val="2"/>
      </rPr>
      <t xml:space="preserve">
To look for work or lost job</t>
    </r>
  </si>
  <si>
    <r>
      <t>.</t>
    </r>
    <r>
      <rPr>
        <sz val="10"/>
        <rFont val="Arial"/>
        <family val="2"/>
      </rPr>
      <t xml:space="preserve">
New job or job transfer</t>
    </r>
  </si>
  <si>
    <r>
      <t>.</t>
    </r>
    <r>
      <rPr>
        <sz val="10"/>
        <rFont val="Arial"/>
        <family val="2"/>
      </rPr>
      <t xml:space="preserve">
Other family reason/2</t>
    </r>
  </si>
  <si>
    <r>
      <t>.</t>
    </r>
    <r>
      <rPr>
        <sz val="10"/>
        <rFont val="Arial"/>
        <family val="2"/>
      </rPr>
      <t xml:space="preserve">
To establish own household</t>
    </r>
  </si>
  <si>
    <r>
      <t>.</t>
    </r>
    <r>
      <rPr>
        <sz val="10"/>
        <rFont val="Arial"/>
        <family val="2"/>
      </rPr>
      <t xml:space="preserve">
Change in marital status</t>
    </r>
  </si>
  <si>
    <t>Other reasons</t>
  </si>
  <si>
    <t>Housing-related reasons</t>
  </si>
  <si>
    <t>Intercounty Movers in the United States</t>
  </si>
  <si>
    <t>Employment-related reasons</t>
  </si>
  <si>
    <t>Family-related reasons</t>
  </si>
  <si>
    <r>
      <t>.</t>
    </r>
    <r>
      <rPr>
        <sz val="10"/>
        <color indexed="8"/>
        <rFont val="Arial"/>
        <family val="2"/>
      </rPr>
      <t>Total</t>
    </r>
  </si>
  <si>
    <t>Leading dots indicate subparts.</t>
  </si>
  <si>
    <t>(Numbers in thousands)</t>
  </si>
  <si>
    <t>Table 17-3. Reason for Move (Both Collapsed and Specific Categories), by Type of Move, Sex, Age, Race and Hispanic Origin, Relationship to Householder, Educational Attainment, Marital Status, Nativity, Tenure, and Poverty Status: 2018 to 2019</t>
  </si>
  <si>
    <t>Table with row headers in columns A and M and column headers in rows 5 and 6</t>
  </si>
  <si>
    <t>Changes in Marital Status</t>
  </si>
  <si>
    <t>Form own Household</t>
  </si>
  <si>
    <t>Other Family Reasons</t>
  </si>
  <si>
    <t>Look for Work</t>
  </si>
  <si>
    <t>Lessen Commute</t>
  </si>
  <si>
    <t>Wanted to Own Home</t>
  </si>
  <si>
    <t>Wanted Better Home</t>
  </si>
  <si>
    <t>Wanted Better N'hood / Less Crime</t>
  </si>
  <si>
    <t>Wanted Cheaper Housing</t>
  </si>
  <si>
    <t>Foreclosure / Eviction</t>
  </si>
  <si>
    <t>Other Housing Reasons</t>
  </si>
  <si>
    <t>To Attend School / University</t>
  </si>
  <si>
    <t>Change in Climate</t>
  </si>
  <si>
    <t>Health Reasons</t>
  </si>
  <si>
    <t>Other Reason</t>
  </si>
  <si>
    <t>USA CPS Table 17 Mobility Reason for Move for Intercounty One-Year Movers</t>
  </si>
  <si>
    <t>EMPLOYMENT</t>
  </si>
  <si>
    <t>New Life Opportunities</t>
  </si>
  <si>
    <t>Other Work-Related</t>
  </si>
  <si>
    <t>FAMILY</t>
  </si>
  <si>
    <t>Marry or Form New Household</t>
  </si>
  <si>
    <t>HOUSING</t>
  </si>
  <si>
    <t>Find Housing, Own Home, Better Home</t>
  </si>
  <si>
    <t>Safety, Better Neighbourhood, Less Crime</t>
  </si>
  <si>
    <t>Access Emergency, Cheaper Housing, Evicted</t>
  </si>
  <si>
    <t>OTHER</t>
  </si>
  <si>
    <t>Access Services, Health</t>
  </si>
  <si>
    <t>Attend School</t>
  </si>
  <si>
    <t>Unknown &amp; Other Misc.</t>
  </si>
  <si>
    <t>Migrants in Calgary Homeless Count</t>
  </si>
  <si>
    <t>Migrants (Intercounty) in USA, CPS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</si>
</sst>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6" formatCode="0.0%"/>
    <numFmt numFmtId="167" formatCode="0.0"/>
  </numFmts>
  <fonts count="10" x14ac:knownFonts="1">
    <font>
      <sz val="11"/>
      <color theme="1"/>
      <name val="Calibri"/>
      <family val="2"/>
      <scheme val="minor"/>
    </font>
    <font>
      <b/>
      <sz val="11"/>
      <color theme="1"/>
      <name val="Calibri"/>
      <family val="2"/>
      <scheme val="minor"/>
    </font>
    <font>
      <sz val="10"/>
      <color rgb="FF000000"/>
      <name val="Arial"/>
      <family val="2"/>
    </font>
    <font>
      <sz val="10"/>
      <color rgb="FFFFFFFF"/>
      <name val="Arial"/>
      <family val="2"/>
    </font>
    <font>
      <sz val="10"/>
      <name val="Arial"/>
      <family val="2"/>
    </font>
    <font>
      <sz val="10"/>
      <color indexed="8"/>
      <name val="Arial"/>
      <family val="2"/>
    </font>
    <font>
      <sz val="11"/>
      <color rgb="FF000000"/>
      <name val="Arial"/>
      <family val="2"/>
    </font>
    <font>
      <sz val="10"/>
      <color theme="0"/>
      <name val="Arial"/>
      <family val="2"/>
    </font>
    <font>
      <b/>
      <sz val="10"/>
      <color rgb="FFFFFFFF"/>
      <name val="Arial"/>
      <family val="2"/>
    </font>
    <font>
      <b/>
      <sz val="10"/>
      <color rgb="FF000000"/>
      <name val="Arial"/>
      <family val="2"/>
    </font>
  </fonts>
  <fills count="6">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9" tint="0.39997558519241921"/>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5">
    <xf numFmtId="0" fontId="0" fillId="0" borderId="0" xfId="0"/>
    <xf numFmtId="9" fontId="0" fillId="0" borderId="0" xfId="0" applyNumberFormat="1"/>
    <xf numFmtId="166" fontId="0" fillId="0" borderId="0" xfId="0" applyNumberFormat="1"/>
    <xf numFmtId="3" fontId="0" fillId="0" borderId="0" xfId="0" applyNumberFormat="1"/>
    <xf numFmtId="167" fontId="0" fillId="0" borderId="0" xfId="0" applyNumberFormat="1"/>
    <xf numFmtId="0" fontId="1" fillId="0" borderId="0" xfId="0" applyFont="1"/>
    <xf numFmtId="0" fontId="2" fillId="0" borderId="1" xfId="0" applyFont="1" applyFill="1" applyBorder="1" applyAlignment="1">
      <alignment horizontal="center" wrapText="1"/>
    </xf>
    <xf numFmtId="0" fontId="2" fillId="0" borderId="2" xfId="0" applyFont="1" applyFill="1" applyBorder="1" applyAlignment="1">
      <alignment horizontal="left" wrapText="1"/>
    </xf>
    <xf numFmtId="0" fontId="3" fillId="0" borderId="3" xfId="0" applyFont="1" applyFill="1" applyBorder="1" applyAlignment="1">
      <alignment horizontal="center" wrapText="1"/>
    </xf>
    <xf numFmtId="3" fontId="2" fillId="0" borderId="4" xfId="0" applyNumberFormat="1" applyFont="1" applyFill="1" applyBorder="1" applyAlignment="1">
      <alignment horizontal="right" wrapText="1"/>
    </xf>
    <xf numFmtId="3" fontId="2" fillId="0" borderId="2" xfId="0" applyNumberFormat="1" applyFont="1" applyFill="1" applyBorder="1" applyAlignment="1">
      <alignment horizontal="right" wrapText="1"/>
    </xf>
    <xf numFmtId="0" fontId="2" fillId="0" borderId="2" xfId="0" applyFont="1" applyFill="1" applyBorder="1" applyAlignment="1">
      <alignment horizontal="right" wrapText="1"/>
    </xf>
    <xf numFmtId="0" fontId="4" fillId="0" borderId="1" xfId="0" applyFont="1" applyFill="1" applyBorder="1" applyAlignment="1">
      <alignment horizontal="center" wrapText="1"/>
    </xf>
    <xf numFmtId="0" fontId="2" fillId="0" borderId="5" xfId="0" applyFont="1" applyFill="1" applyBorder="1" applyAlignment="1">
      <alignment horizontal="center" wrapText="1"/>
    </xf>
    <xf numFmtId="0" fontId="2" fillId="0" borderId="6" xfId="0" applyFont="1" applyFill="1" applyBorder="1" applyAlignment="1">
      <alignment horizontal="right" wrapText="1"/>
    </xf>
    <xf numFmtId="0" fontId="2" fillId="0" borderId="3" xfId="0" applyFont="1" applyFill="1" applyBorder="1" applyAlignment="1">
      <alignment horizontal="center" wrapText="1"/>
    </xf>
    <xf numFmtId="0" fontId="2" fillId="0" borderId="0" xfId="0" applyFont="1" applyFill="1" applyAlignment="1">
      <alignment horizontal="left"/>
    </xf>
    <xf numFmtId="0" fontId="2" fillId="0" borderId="0" xfId="0" applyFont="1" applyFill="1" applyAlignment="1">
      <alignment horizontal="left"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4" xfId="0" applyFont="1" applyFill="1" applyBorder="1" applyAlignment="1">
      <alignment horizontal="left" vertical="top"/>
    </xf>
    <xf numFmtId="0" fontId="2" fillId="0" borderId="0" xfId="0" applyFont="1" applyFill="1" applyBorder="1" applyAlignment="1">
      <alignment horizontal="left" vertical="top"/>
    </xf>
    <xf numFmtId="0" fontId="2" fillId="0" borderId="6" xfId="0" applyFont="1" applyFill="1" applyBorder="1" applyAlignment="1">
      <alignment horizontal="left" vertical="top"/>
    </xf>
    <xf numFmtId="0" fontId="3" fillId="0" borderId="3" xfId="0" applyFont="1" applyFill="1" applyBorder="1" applyAlignment="1">
      <alignment horizontal="left" vertical="top" wrapText="1"/>
    </xf>
    <xf numFmtId="0" fontId="3" fillId="0" borderId="10" xfId="0" applyFont="1" applyFill="1" applyBorder="1" applyAlignment="1">
      <alignment horizontal="left" vertical="top" wrapText="1"/>
    </xf>
    <xf numFmtId="0" fontId="3" fillId="0" borderId="5" xfId="0" applyFont="1" applyFill="1" applyBorder="1" applyAlignment="1">
      <alignment horizontal="left" vertical="top" wrapText="1"/>
    </xf>
    <xf numFmtId="0" fontId="2" fillId="0" borderId="11" xfId="0" applyFont="1" applyFill="1" applyBorder="1" applyAlignment="1">
      <alignment horizontal="right" wrapText="1"/>
    </xf>
    <xf numFmtId="3" fontId="2" fillId="0" borderId="11" xfId="0" applyNumberFormat="1" applyFont="1" applyFill="1" applyBorder="1" applyAlignment="1">
      <alignment horizontal="right" wrapText="1"/>
    </xf>
    <xf numFmtId="3" fontId="2" fillId="0" borderId="7" xfId="0" applyNumberFormat="1" applyFont="1" applyFill="1" applyBorder="1" applyAlignment="1">
      <alignment horizontal="right" wrapText="1"/>
    </xf>
    <xf numFmtId="0" fontId="3" fillId="0" borderId="11" xfId="0" applyFont="1" applyFill="1" applyBorder="1" applyAlignment="1">
      <alignment horizontal="left" wrapText="1" indent="1"/>
    </xf>
    <xf numFmtId="0" fontId="2" fillId="0" borderId="9" xfId="0" applyFont="1" applyFill="1" applyBorder="1" applyAlignment="1">
      <alignment horizontal="right" wrapText="1"/>
    </xf>
    <xf numFmtId="0" fontId="2" fillId="0" borderId="4" xfId="0" applyFont="1" applyFill="1" applyBorder="1" applyAlignment="1">
      <alignment horizontal="right" wrapText="1"/>
    </xf>
    <xf numFmtId="0" fontId="3" fillId="0" borderId="2" xfId="0" applyFont="1" applyFill="1" applyBorder="1" applyAlignment="1">
      <alignment horizontal="left" wrapText="1" indent="1"/>
    </xf>
    <xf numFmtId="0" fontId="6" fillId="0" borderId="2"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6" xfId="0" applyFont="1" applyFill="1" applyBorder="1" applyAlignment="1">
      <alignment horizontal="left" vertical="top" wrapText="1"/>
    </xf>
    <xf numFmtId="0" fontId="3" fillId="0" borderId="2" xfId="0" applyFont="1" applyFill="1" applyBorder="1" applyAlignment="1">
      <alignment horizontal="left" wrapText="1" indent="2"/>
    </xf>
    <xf numFmtId="0" fontId="7" fillId="0" borderId="1" xfId="0" applyFont="1" applyFill="1" applyBorder="1" applyAlignment="1">
      <alignment horizontal="center" wrapText="1"/>
    </xf>
    <xf numFmtId="0" fontId="2" fillId="0" borderId="1" xfId="0" applyFont="1" applyFill="1" applyBorder="1" applyAlignment="1">
      <alignment horizontal="left" vertical="top" wrapText="1"/>
    </xf>
    <xf numFmtId="0" fontId="7" fillId="0" borderId="5" xfId="0" applyFont="1" applyFill="1" applyBorder="1" applyAlignment="1">
      <alignment horizontal="center" wrapText="1"/>
    </xf>
    <xf numFmtId="0" fontId="7" fillId="0" borderId="12" xfId="0" applyFont="1" applyFill="1" applyBorder="1" applyAlignment="1">
      <alignment horizontal="center" wrapText="1"/>
    </xf>
    <xf numFmtId="0" fontId="3" fillId="0" borderId="1" xfId="0" applyFont="1" applyFill="1" applyBorder="1" applyAlignment="1">
      <alignment horizontal="center" wrapText="1"/>
    </xf>
    <xf numFmtId="0" fontId="4" fillId="0" borderId="11" xfId="0" applyFont="1" applyFill="1" applyBorder="1" applyAlignment="1">
      <alignment horizontal="center" wrapText="1"/>
    </xf>
    <xf numFmtId="0" fontId="2" fillId="0" borderId="11" xfId="0" applyFont="1" applyFill="1" applyBorder="1" applyAlignment="1">
      <alignment horizontal="left" vertical="top" wrapText="1"/>
    </xf>
    <xf numFmtId="0" fontId="4" fillId="0" borderId="13" xfId="0" applyFont="1" applyFill="1" applyBorder="1" applyAlignment="1">
      <alignment horizontal="center" wrapText="1"/>
    </xf>
    <xf numFmtId="0" fontId="4" fillId="0" borderId="14" xfId="0" applyFont="1" applyFill="1" applyBorder="1" applyAlignment="1">
      <alignment horizontal="center" wrapText="1"/>
    </xf>
    <xf numFmtId="0" fontId="4" fillId="0" borderId="15" xfId="0" applyFont="1" applyFill="1" applyBorder="1" applyAlignment="1">
      <alignment horizontal="center" wrapText="1"/>
    </xf>
    <xf numFmtId="0" fontId="3" fillId="0" borderId="11" xfId="0" applyFont="1" applyFill="1" applyBorder="1" applyAlignment="1">
      <alignment horizontal="center" wrapText="1"/>
    </xf>
    <xf numFmtId="0" fontId="8" fillId="0" borderId="7" xfId="0" applyFont="1" applyFill="1" applyBorder="1" applyAlignment="1">
      <alignment horizontal="left"/>
    </xf>
    <xf numFmtId="0" fontId="8" fillId="0" borderId="8" xfId="0" applyFont="1" applyFill="1" applyBorder="1" applyAlignment="1">
      <alignment horizontal="left"/>
    </xf>
    <xf numFmtId="0" fontId="8" fillId="0" borderId="9" xfId="0" applyFont="1" applyFill="1" applyBorder="1" applyAlignment="1">
      <alignment horizontal="left"/>
    </xf>
    <xf numFmtId="0" fontId="2" fillId="0" borderId="4" xfId="0" applyFont="1" applyFill="1" applyBorder="1" applyAlignment="1">
      <alignment horizontal="left"/>
    </xf>
    <xf numFmtId="0" fontId="2" fillId="0" borderId="0" xfId="0" applyFont="1" applyFill="1" applyBorder="1" applyAlignment="1">
      <alignment horizontal="left"/>
    </xf>
    <xf numFmtId="0" fontId="2" fillId="0" borderId="6" xfId="0" applyFont="1" applyFill="1" applyBorder="1" applyAlignment="1">
      <alignment horizontal="left"/>
    </xf>
    <xf numFmtId="0" fontId="9" fillId="0" borderId="4" xfId="0" applyFont="1" applyFill="1" applyBorder="1" applyAlignment="1">
      <alignment horizontal="left" wrapText="1"/>
    </xf>
    <xf numFmtId="0" fontId="9" fillId="0" borderId="0" xfId="0" applyFont="1" applyFill="1" applyBorder="1" applyAlignment="1">
      <alignment horizontal="left" wrapText="1"/>
    </xf>
    <xf numFmtId="0" fontId="9" fillId="0" borderId="6" xfId="0" applyFont="1" applyFill="1" applyBorder="1" applyAlignment="1">
      <alignment horizontal="left" wrapText="1"/>
    </xf>
    <xf numFmtId="0" fontId="8" fillId="0" borderId="3" xfId="0" applyFont="1" applyFill="1" applyBorder="1" applyAlignment="1">
      <alignment horizontal="left"/>
    </xf>
    <xf numFmtId="0" fontId="8" fillId="0" borderId="10" xfId="0" applyFont="1" applyFill="1" applyBorder="1" applyAlignment="1">
      <alignment horizontal="left"/>
    </xf>
    <xf numFmtId="0" fontId="8" fillId="0" borderId="5" xfId="0" applyFont="1" applyFill="1" applyBorder="1" applyAlignment="1">
      <alignment horizontal="left"/>
    </xf>
    <xf numFmtId="0" fontId="2" fillId="0" borderId="10" xfId="0" applyFont="1" applyFill="1" applyBorder="1" applyAlignment="1">
      <alignment horizontal="left"/>
    </xf>
    <xf numFmtId="0" fontId="8" fillId="0" borderId="5" xfId="0" applyFont="1" applyFill="1" applyBorder="1" applyAlignment="1">
      <alignment horizontal="left"/>
    </xf>
    <xf numFmtId="3" fontId="2" fillId="0" borderId="0" xfId="0" applyNumberFormat="1" applyFont="1" applyFill="1" applyAlignment="1">
      <alignment horizontal="left"/>
    </xf>
    <xf numFmtId="0" fontId="0" fillId="2" borderId="0" xfId="0" applyFill="1"/>
    <xf numFmtId="9" fontId="0" fillId="2" borderId="0" xfId="0" applyNumberFormat="1" applyFill="1"/>
    <xf numFmtId="0" fontId="0" fillId="3" borderId="0" xfId="0" applyFill="1"/>
    <xf numFmtId="9" fontId="0" fillId="3" borderId="0" xfId="0" applyNumberFormat="1" applyFill="1"/>
    <xf numFmtId="0" fontId="0" fillId="4" borderId="0" xfId="0" applyFill="1"/>
    <xf numFmtId="9" fontId="0" fillId="4" borderId="0" xfId="0" applyNumberFormat="1" applyFill="1"/>
    <xf numFmtId="0" fontId="0" fillId="5" borderId="0" xfId="0" applyFill="1"/>
    <xf numFmtId="9" fontId="0" fillId="5" borderId="0" xfId="0" applyNumberForma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Counted</a:t>
            </a:r>
            <a:r>
              <a:rPr lang="en-US" baseline="0"/>
              <a:t> as Homeless (per 1,000 Residents) by Residence One Year Prior</a:t>
            </a:r>
          </a:p>
          <a:p>
            <a:pPr>
              <a:defRPr/>
            </a:pPr>
            <a:r>
              <a:rPr lang="en-US" sz="1200" baseline="0"/>
              <a:t>Homeless Count Reports* ; StatCan 17-10-0136-01 ; 17-10-0135-01 ; 17-10-0141-01</a:t>
            </a:r>
            <a:endParaRPr lang="en-US" sz="1200"/>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Homeless_Count_Manual!$L$14</c:f>
              <c:strCache>
                <c:ptCount val="1"/>
                <c:pt idx="0">
                  <c:v>Metro Winnipeg 2018</c:v>
                </c:pt>
              </c:strCache>
            </c:strRef>
          </c:tx>
          <c:spPr>
            <a:solidFill>
              <a:schemeClr val="accent1"/>
            </a:solidFill>
            <a:ln>
              <a:noFill/>
            </a:ln>
            <a:effectLst/>
          </c:spPr>
          <c:invertIfNegative val="0"/>
          <c:cat>
            <c:strRef>
              <c:f>Homeless_Count_Manual!$K$15:$K$18</c:f>
              <c:strCache>
                <c:ptCount val="4"/>
                <c:pt idx="0">
                  <c:v>Non-Migrant</c:v>
                </c:pt>
                <c:pt idx="1">
                  <c:v>Intraprovincial Migrant</c:v>
                </c:pt>
                <c:pt idx="2">
                  <c:v>Interprovincial Migrant</c:v>
                </c:pt>
                <c:pt idx="3">
                  <c:v>International Migrant</c:v>
                </c:pt>
              </c:strCache>
            </c:strRef>
          </c:cat>
          <c:val>
            <c:numRef>
              <c:f>Homeless_Count_Manual!$L$15:$L$18</c:f>
              <c:numCache>
                <c:formatCode>0.0</c:formatCode>
                <c:ptCount val="4"/>
                <c:pt idx="0">
                  <c:v>1.6690591531229209</c:v>
                </c:pt>
                <c:pt idx="1">
                  <c:v>14.412715517241379</c:v>
                </c:pt>
                <c:pt idx="2">
                  <c:v>11.610549013103334</c:v>
                </c:pt>
                <c:pt idx="3">
                  <c:v>1.0855902182607702</c:v>
                </c:pt>
              </c:numCache>
            </c:numRef>
          </c:val>
          <c:extLst>
            <c:ext xmlns:c16="http://schemas.microsoft.com/office/drawing/2014/chart" uri="{C3380CC4-5D6E-409C-BE32-E72D297353CC}">
              <c16:uniqueId val="{00000000-F03F-4189-8B58-D0D40B22FB44}"/>
            </c:ext>
          </c:extLst>
        </c:ser>
        <c:ser>
          <c:idx val="1"/>
          <c:order val="1"/>
          <c:tx>
            <c:strRef>
              <c:f>Homeless_Count_Manual!$M$14</c:f>
              <c:strCache>
                <c:ptCount val="1"/>
                <c:pt idx="0">
                  <c:v>Metro Calgary 2018</c:v>
                </c:pt>
              </c:strCache>
            </c:strRef>
          </c:tx>
          <c:spPr>
            <a:solidFill>
              <a:schemeClr val="accent2"/>
            </a:solidFill>
            <a:ln>
              <a:noFill/>
            </a:ln>
            <a:effectLst/>
          </c:spPr>
          <c:invertIfNegative val="0"/>
          <c:cat>
            <c:strRef>
              <c:f>Homeless_Count_Manual!$K$15:$K$18</c:f>
              <c:strCache>
                <c:ptCount val="4"/>
                <c:pt idx="0">
                  <c:v>Non-Migrant</c:v>
                </c:pt>
                <c:pt idx="1">
                  <c:v>Intraprovincial Migrant</c:v>
                </c:pt>
                <c:pt idx="2">
                  <c:v>Interprovincial Migrant</c:v>
                </c:pt>
                <c:pt idx="3">
                  <c:v>International Migrant</c:v>
                </c:pt>
              </c:strCache>
            </c:strRef>
          </c:cat>
          <c:val>
            <c:numRef>
              <c:f>Homeless_Count_Manual!$M$15:$M$18</c:f>
              <c:numCache>
                <c:formatCode>0.0</c:formatCode>
                <c:ptCount val="4"/>
                <c:pt idx="0">
                  <c:v>1.3708354232374669</c:v>
                </c:pt>
                <c:pt idx="1">
                  <c:v>27.433746171261152</c:v>
                </c:pt>
                <c:pt idx="2">
                  <c:v>25.559581120651149</c:v>
                </c:pt>
                <c:pt idx="3">
                  <c:v>3.0217669654289372</c:v>
                </c:pt>
              </c:numCache>
            </c:numRef>
          </c:val>
          <c:extLst>
            <c:ext xmlns:c16="http://schemas.microsoft.com/office/drawing/2014/chart" uri="{C3380CC4-5D6E-409C-BE32-E72D297353CC}">
              <c16:uniqueId val="{00000001-F03F-4189-8B58-D0D40B22FB44}"/>
            </c:ext>
          </c:extLst>
        </c:ser>
        <c:ser>
          <c:idx val="2"/>
          <c:order val="2"/>
          <c:tx>
            <c:strRef>
              <c:f>Homeless_Count_Manual!$N$14</c:f>
              <c:strCache>
                <c:ptCount val="1"/>
                <c:pt idx="0">
                  <c:v>Metro Vancouver 2017</c:v>
                </c:pt>
              </c:strCache>
            </c:strRef>
          </c:tx>
          <c:spPr>
            <a:solidFill>
              <a:schemeClr val="accent3"/>
            </a:solidFill>
            <a:ln>
              <a:noFill/>
            </a:ln>
            <a:effectLst/>
          </c:spPr>
          <c:invertIfNegative val="0"/>
          <c:cat>
            <c:strRef>
              <c:f>Homeless_Count_Manual!$K$15:$K$18</c:f>
              <c:strCache>
                <c:ptCount val="4"/>
                <c:pt idx="0">
                  <c:v>Non-Migrant</c:v>
                </c:pt>
                <c:pt idx="1">
                  <c:v>Intraprovincial Migrant</c:v>
                </c:pt>
                <c:pt idx="2">
                  <c:v>Interprovincial Migrant</c:v>
                </c:pt>
                <c:pt idx="3">
                  <c:v>International Migrant</c:v>
                </c:pt>
              </c:strCache>
            </c:strRef>
          </c:cat>
          <c:val>
            <c:numRef>
              <c:f>Homeless_Count_Manual!$N$15:$N$18</c:f>
              <c:numCache>
                <c:formatCode>0.0</c:formatCode>
                <c:ptCount val="4"/>
                <c:pt idx="0">
                  <c:v>1.218912541628218</c:v>
                </c:pt>
                <c:pt idx="1">
                  <c:v>12.846558317399618</c:v>
                </c:pt>
                <c:pt idx="2">
                  <c:v>10.943221516057074</c:v>
                </c:pt>
                <c:pt idx="3">
                  <c:v>1.7938913279516593</c:v>
                </c:pt>
              </c:numCache>
            </c:numRef>
          </c:val>
          <c:extLst>
            <c:ext xmlns:c16="http://schemas.microsoft.com/office/drawing/2014/chart" uri="{C3380CC4-5D6E-409C-BE32-E72D297353CC}">
              <c16:uniqueId val="{00000002-F03F-4189-8B58-D0D40B22FB44}"/>
            </c:ext>
          </c:extLst>
        </c:ser>
        <c:dLbls>
          <c:showLegendKey val="0"/>
          <c:showVal val="0"/>
          <c:showCatName val="0"/>
          <c:showSerName val="0"/>
          <c:showPercent val="0"/>
          <c:showBubbleSize val="0"/>
        </c:dLbls>
        <c:gapWidth val="219"/>
        <c:overlap val="-27"/>
        <c:axId val="494523952"/>
        <c:axId val="494521984"/>
      </c:barChart>
      <c:catAx>
        <c:axId val="4945239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94521984"/>
        <c:crosses val="autoZero"/>
        <c:auto val="1"/>
        <c:lblAlgn val="ctr"/>
        <c:lblOffset val="100"/>
        <c:noMultiLvlLbl val="0"/>
      </c:catAx>
      <c:valAx>
        <c:axId val="49452198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94523952"/>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cat>
            <c:strRef>
              <c:f>Homeless_Count_Manual!$AG$15:$AG$17</c:f>
              <c:strCache>
                <c:ptCount val="3"/>
                <c:pt idx="0">
                  <c:v>Metro Winnipeg* 2018</c:v>
                </c:pt>
                <c:pt idx="1">
                  <c:v>Metro Calgary* 2018</c:v>
                </c:pt>
                <c:pt idx="2">
                  <c:v>Metro Vancouver 2017</c:v>
                </c:pt>
              </c:strCache>
            </c:strRef>
          </c:cat>
          <c:val>
            <c:numRef>
              <c:f>Homeless_Count_Manual!$AH$15:$AH$17</c:f>
              <c:numCache>
                <c:formatCode>0.0</c:formatCode>
                <c:ptCount val="3"/>
                <c:pt idx="0">
                  <c:v>18.25212200444107</c:v>
                </c:pt>
                <c:pt idx="1">
                  <c:v>19.616127678012482</c:v>
                </c:pt>
                <c:pt idx="2">
                  <c:v>13.797067903006422</c:v>
                </c:pt>
              </c:numCache>
            </c:numRef>
          </c:val>
          <c:extLst>
            <c:ext xmlns:c16="http://schemas.microsoft.com/office/drawing/2014/chart" uri="{C3380CC4-5D6E-409C-BE32-E72D297353CC}">
              <c16:uniqueId val="{00000000-AAAD-4214-BADE-CAB6105F5176}"/>
            </c:ext>
          </c:extLst>
        </c:ser>
        <c:dLbls>
          <c:showLegendKey val="0"/>
          <c:showVal val="0"/>
          <c:showCatName val="0"/>
          <c:showSerName val="0"/>
          <c:showPercent val="0"/>
          <c:showBubbleSize val="0"/>
        </c:dLbls>
        <c:gapWidth val="219"/>
        <c:overlap val="-27"/>
        <c:axId val="465405864"/>
        <c:axId val="465404880"/>
      </c:barChart>
      <c:catAx>
        <c:axId val="4654058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5404880"/>
        <c:crosses val="autoZero"/>
        <c:auto val="1"/>
        <c:lblAlgn val="ctr"/>
        <c:lblOffset val="100"/>
        <c:noMultiLvlLbl val="0"/>
      </c:catAx>
      <c:valAx>
        <c:axId val="46540488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540586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Comparison</a:t>
            </a:r>
            <a:r>
              <a:rPr lang="en-US" baseline="0"/>
              <a:t> of Metro Vancouver, Calgary, &amp; Winnipeg Homeless Count Data, Counts per 10,000 Metro residents &amp; Percent Homeless in Area Less Than One Year</a:t>
            </a:r>
            <a:endParaRPr lang="en-US"/>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Homeless_Count_Manual!$AG$15</c:f>
              <c:strCache>
                <c:ptCount val="1"/>
                <c:pt idx="0">
                  <c:v>Metro Winnipeg* 2018</c:v>
                </c:pt>
              </c:strCache>
            </c:strRef>
          </c:tx>
          <c:spPr>
            <a:solidFill>
              <a:schemeClr val="accent1"/>
            </a:solidFill>
            <a:ln>
              <a:noFill/>
            </a:ln>
            <a:effectLst/>
          </c:spPr>
          <c:invertIfNegative val="0"/>
          <c:cat>
            <c:strRef>
              <c:f>Homeless_Count_Manual!$AH$14:$AI$14</c:f>
              <c:strCache>
                <c:ptCount val="2"/>
                <c:pt idx="0">
                  <c:v>Counted Homeless per 10,000 Residents</c:v>
                </c:pt>
                <c:pt idx="1">
                  <c:v>% of Counted Homeless Recent Migrants</c:v>
                </c:pt>
              </c:strCache>
            </c:strRef>
          </c:cat>
          <c:val>
            <c:numRef>
              <c:f>Homeless_Count_Manual!$AH$15:$AI$15</c:f>
              <c:numCache>
                <c:formatCode>0.0</c:formatCode>
                <c:ptCount val="2"/>
                <c:pt idx="0">
                  <c:v>18.25212200444107</c:v>
                </c:pt>
                <c:pt idx="1">
                  <c:v>12.969058591178406</c:v>
                </c:pt>
              </c:numCache>
            </c:numRef>
          </c:val>
          <c:extLst>
            <c:ext xmlns:c16="http://schemas.microsoft.com/office/drawing/2014/chart" uri="{C3380CC4-5D6E-409C-BE32-E72D297353CC}">
              <c16:uniqueId val="{00000000-B73B-41FB-A0AB-8DBB40E8E7F6}"/>
            </c:ext>
          </c:extLst>
        </c:ser>
        <c:ser>
          <c:idx val="1"/>
          <c:order val="1"/>
          <c:tx>
            <c:strRef>
              <c:f>Homeless_Count_Manual!$AG$16</c:f>
              <c:strCache>
                <c:ptCount val="1"/>
                <c:pt idx="0">
                  <c:v>Metro Calgary* 2018</c:v>
                </c:pt>
              </c:strCache>
            </c:strRef>
          </c:tx>
          <c:spPr>
            <a:solidFill>
              <a:schemeClr val="accent2"/>
            </a:solidFill>
            <a:ln>
              <a:noFill/>
            </a:ln>
            <a:effectLst/>
          </c:spPr>
          <c:invertIfNegative val="0"/>
          <c:cat>
            <c:strRef>
              <c:f>Homeless_Count_Manual!$AH$14:$AI$14</c:f>
              <c:strCache>
                <c:ptCount val="2"/>
                <c:pt idx="0">
                  <c:v>Counted Homeless per 10,000 Residents</c:v>
                </c:pt>
                <c:pt idx="1">
                  <c:v>% of Counted Homeless Recent Migrants</c:v>
                </c:pt>
              </c:strCache>
            </c:strRef>
          </c:cat>
          <c:val>
            <c:numRef>
              <c:f>Homeless_Count_Manual!$AH$16:$AI$16</c:f>
              <c:numCache>
                <c:formatCode>0.0</c:formatCode>
                <c:ptCount val="2"/>
                <c:pt idx="0">
                  <c:v>19.616127678012482</c:v>
                </c:pt>
                <c:pt idx="1">
                  <c:v>33.527997251803498</c:v>
                </c:pt>
              </c:numCache>
            </c:numRef>
          </c:val>
          <c:extLst>
            <c:ext xmlns:c16="http://schemas.microsoft.com/office/drawing/2014/chart" uri="{C3380CC4-5D6E-409C-BE32-E72D297353CC}">
              <c16:uniqueId val="{00000001-B73B-41FB-A0AB-8DBB40E8E7F6}"/>
            </c:ext>
          </c:extLst>
        </c:ser>
        <c:ser>
          <c:idx val="2"/>
          <c:order val="2"/>
          <c:tx>
            <c:strRef>
              <c:f>Homeless_Count_Manual!$AG$17</c:f>
              <c:strCache>
                <c:ptCount val="1"/>
                <c:pt idx="0">
                  <c:v>Metro Vancouver 2017</c:v>
                </c:pt>
              </c:strCache>
            </c:strRef>
          </c:tx>
          <c:spPr>
            <a:solidFill>
              <a:schemeClr val="accent3"/>
            </a:solidFill>
            <a:ln>
              <a:noFill/>
            </a:ln>
            <a:effectLst/>
          </c:spPr>
          <c:invertIfNegative val="0"/>
          <c:cat>
            <c:strRef>
              <c:f>Homeless_Count_Manual!$AH$14:$AI$14</c:f>
              <c:strCache>
                <c:ptCount val="2"/>
                <c:pt idx="0">
                  <c:v>Counted Homeless per 10,000 Residents</c:v>
                </c:pt>
                <c:pt idx="1">
                  <c:v>% of Counted Homeless Recent Migrants</c:v>
                </c:pt>
              </c:strCache>
            </c:strRef>
          </c:cat>
          <c:val>
            <c:numRef>
              <c:f>Homeless_Count_Manual!$AH$17:$AI$17</c:f>
              <c:numCache>
                <c:formatCode>0.0</c:formatCode>
                <c:ptCount val="2"/>
                <c:pt idx="0">
                  <c:v>13.797067903006422</c:v>
                </c:pt>
                <c:pt idx="1">
                  <c:v>15.284327323162273</c:v>
                </c:pt>
              </c:numCache>
            </c:numRef>
          </c:val>
          <c:extLst>
            <c:ext xmlns:c16="http://schemas.microsoft.com/office/drawing/2014/chart" uri="{C3380CC4-5D6E-409C-BE32-E72D297353CC}">
              <c16:uniqueId val="{00000002-B73B-41FB-A0AB-8DBB40E8E7F6}"/>
            </c:ext>
          </c:extLst>
        </c:ser>
        <c:dLbls>
          <c:showLegendKey val="0"/>
          <c:showVal val="0"/>
          <c:showCatName val="0"/>
          <c:showSerName val="0"/>
          <c:showPercent val="0"/>
          <c:showBubbleSize val="0"/>
        </c:dLbls>
        <c:gapWidth val="219"/>
        <c:overlap val="-27"/>
        <c:axId val="472598872"/>
        <c:axId val="472596248"/>
      </c:barChart>
      <c:catAx>
        <c:axId val="4725988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72596248"/>
        <c:crosses val="autoZero"/>
        <c:auto val="1"/>
        <c:lblAlgn val="ctr"/>
        <c:lblOffset val="100"/>
        <c:noMultiLvlLbl val="0"/>
      </c:catAx>
      <c:valAx>
        <c:axId val="472596248"/>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72598872"/>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People Counted as Homeless</a:t>
            </a:r>
            <a:r>
              <a:rPr lang="en-US" baseline="0"/>
              <a:t> by Status, Metro Vancouver, Winnipeg, Calgary</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Homeless_Count_Manual!$AL$14</c:f>
              <c:strCache>
                <c:ptCount val="1"/>
                <c:pt idx="0">
                  <c:v>Unsheltered</c:v>
                </c:pt>
              </c:strCache>
            </c:strRef>
          </c:tx>
          <c:spPr>
            <a:solidFill>
              <a:schemeClr val="accent1"/>
            </a:solidFill>
            <a:ln>
              <a:noFill/>
            </a:ln>
            <a:effectLst/>
          </c:spPr>
          <c:invertIfNegative val="0"/>
          <c:cat>
            <c:strRef>
              <c:f>Homeless_Count_Manual!$AK$15:$AK$17</c:f>
              <c:strCache>
                <c:ptCount val="3"/>
                <c:pt idx="0">
                  <c:v>Winnipeg 2018</c:v>
                </c:pt>
                <c:pt idx="1">
                  <c:v>Calgary 2018</c:v>
                </c:pt>
                <c:pt idx="2">
                  <c:v>Metro Vancouver 2017</c:v>
                </c:pt>
              </c:strCache>
            </c:strRef>
          </c:cat>
          <c:val>
            <c:numRef>
              <c:f>Homeless_Count_Manual!$AL$15:$AL$17</c:f>
              <c:numCache>
                <c:formatCode>General</c:formatCode>
                <c:ptCount val="3"/>
                <c:pt idx="0">
                  <c:v>204</c:v>
                </c:pt>
                <c:pt idx="1">
                  <c:v>59</c:v>
                </c:pt>
                <c:pt idx="2">
                  <c:v>1032</c:v>
                </c:pt>
              </c:numCache>
            </c:numRef>
          </c:val>
          <c:extLst>
            <c:ext xmlns:c16="http://schemas.microsoft.com/office/drawing/2014/chart" uri="{C3380CC4-5D6E-409C-BE32-E72D297353CC}">
              <c16:uniqueId val="{00000000-83FA-4C12-AEC8-03DE971A849B}"/>
            </c:ext>
          </c:extLst>
        </c:ser>
        <c:ser>
          <c:idx val="1"/>
          <c:order val="1"/>
          <c:tx>
            <c:strRef>
              <c:f>Homeless_Count_Manual!$AM$14</c:f>
              <c:strCache>
                <c:ptCount val="1"/>
                <c:pt idx="0">
                  <c:v>Sheltered</c:v>
                </c:pt>
              </c:strCache>
            </c:strRef>
          </c:tx>
          <c:spPr>
            <a:solidFill>
              <a:schemeClr val="accent2"/>
            </a:solidFill>
            <a:ln>
              <a:noFill/>
            </a:ln>
            <a:effectLst/>
          </c:spPr>
          <c:invertIfNegative val="0"/>
          <c:cat>
            <c:strRef>
              <c:f>Homeless_Count_Manual!$AK$15:$AK$17</c:f>
              <c:strCache>
                <c:ptCount val="3"/>
                <c:pt idx="0">
                  <c:v>Winnipeg 2018</c:v>
                </c:pt>
                <c:pt idx="1">
                  <c:v>Calgary 2018</c:v>
                </c:pt>
                <c:pt idx="2">
                  <c:v>Metro Vancouver 2017</c:v>
                </c:pt>
              </c:strCache>
            </c:strRef>
          </c:cat>
          <c:val>
            <c:numRef>
              <c:f>Homeless_Count_Manual!$AM$15:$AM$17</c:f>
              <c:numCache>
                <c:formatCode>General</c:formatCode>
                <c:ptCount val="3"/>
                <c:pt idx="0">
                  <c:v>841</c:v>
                </c:pt>
                <c:pt idx="1">
                  <c:v>2650</c:v>
                </c:pt>
                <c:pt idx="2">
                  <c:v>2306</c:v>
                </c:pt>
              </c:numCache>
            </c:numRef>
          </c:val>
          <c:extLst>
            <c:ext xmlns:c16="http://schemas.microsoft.com/office/drawing/2014/chart" uri="{C3380CC4-5D6E-409C-BE32-E72D297353CC}">
              <c16:uniqueId val="{00000001-83FA-4C12-AEC8-03DE971A849B}"/>
            </c:ext>
          </c:extLst>
        </c:ser>
        <c:ser>
          <c:idx val="2"/>
          <c:order val="2"/>
          <c:tx>
            <c:strRef>
              <c:f>Homeless_Count_Manual!$AN$14</c:f>
              <c:strCache>
                <c:ptCount val="1"/>
                <c:pt idx="0">
                  <c:v>Other</c:v>
                </c:pt>
              </c:strCache>
            </c:strRef>
          </c:tx>
          <c:spPr>
            <a:solidFill>
              <a:schemeClr val="accent3"/>
            </a:solidFill>
            <a:ln>
              <a:noFill/>
            </a:ln>
            <a:effectLst/>
          </c:spPr>
          <c:invertIfNegative val="0"/>
          <c:cat>
            <c:strRef>
              <c:f>Homeless_Count_Manual!$AK$15:$AK$17</c:f>
              <c:strCache>
                <c:ptCount val="3"/>
                <c:pt idx="0">
                  <c:v>Winnipeg 2018</c:v>
                </c:pt>
                <c:pt idx="1">
                  <c:v>Calgary 2018</c:v>
                </c:pt>
                <c:pt idx="2">
                  <c:v>Metro Vancouver 2017</c:v>
                </c:pt>
              </c:strCache>
            </c:strRef>
          </c:cat>
          <c:val>
            <c:numRef>
              <c:f>Homeless_Count_Manual!$AN$15:$AN$17</c:f>
              <c:numCache>
                <c:formatCode>General</c:formatCode>
                <c:ptCount val="3"/>
                <c:pt idx="0">
                  <c:v>474</c:v>
                </c:pt>
                <c:pt idx="1">
                  <c:v>202</c:v>
                </c:pt>
                <c:pt idx="2">
                  <c:v>267</c:v>
                </c:pt>
              </c:numCache>
            </c:numRef>
          </c:val>
          <c:extLst>
            <c:ext xmlns:c16="http://schemas.microsoft.com/office/drawing/2014/chart" uri="{C3380CC4-5D6E-409C-BE32-E72D297353CC}">
              <c16:uniqueId val="{00000002-83FA-4C12-AEC8-03DE971A849B}"/>
            </c:ext>
          </c:extLst>
        </c:ser>
        <c:dLbls>
          <c:showLegendKey val="0"/>
          <c:showVal val="0"/>
          <c:showCatName val="0"/>
          <c:showSerName val="0"/>
          <c:showPercent val="0"/>
          <c:showBubbleSize val="0"/>
        </c:dLbls>
        <c:gapWidth val="150"/>
        <c:overlap val="100"/>
        <c:axId val="668961624"/>
        <c:axId val="668957688"/>
      </c:barChart>
      <c:catAx>
        <c:axId val="6689616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8957688"/>
        <c:crosses val="autoZero"/>
        <c:auto val="1"/>
        <c:lblAlgn val="ctr"/>
        <c:lblOffset val="100"/>
        <c:noMultiLvlLbl val="0"/>
      </c:catAx>
      <c:valAx>
        <c:axId val="66895768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8961624"/>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Reason for Move, </a:t>
            </a:r>
          </a:p>
          <a:p>
            <a:pPr>
              <a:defRPr/>
            </a:pPr>
            <a:r>
              <a:rPr lang="en-US"/>
              <a:t>Calgary Homeless Count 2018 &amp; USA CPS 2019</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percentStacked"/>
        <c:varyColors val="0"/>
        <c:ser>
          <c:idx val="0"/>
          <c:order val="0"/>
          <c:tx>
            <c:strRef>
              <c:f>Homeless_Count_Manual!$M$45</c:f>
              <c:strCache>
                <c:ptCount val="1"/>
                <c:pt idx="0">
                  <c:v>Employment (Seeking)</c:v>
                </c:pt>
              </c:strCache>
            </c:strRef>
          </c:tx>
          <c:spPr>
            <a:solidFill>
              <a:schemeClr val="accent6">
                <a:lumMod val="60000"/>
                <a:lumOff val="40000"/>
              </a:schemeClr>
            </a:solidFill>
            <a:ln>
              <a:noFill/>
            </a:ln>
            <a:effectLst/>
          </c:spPr>
          <c:invertIfNegative val="0"/>
          <c:cat>
            <c:strRef>
              <c:f>Homeless_Count_Manual!$N$44:$O$44</c:f>
              <c:strCache>
                <c:ptCount val="2"/>
                <c:pt idx="0">
                  <c:v>Migrants in Calgary Homeless Count</c:v>
                </c:pt>
                <c:pt idx="1">
                  <c:v>Migrants (Intercounty) in USA, CPS</c:v>
                </c:pt>
              </c:strCache>
            </c:strRef>
          </c:cat>
          <c:val>
            <c:numRef>
              <c:f>Homeless_Count_Manual!$N$45:$O$45</c:f>
              <c:numCache>
                <c:formatCode>0%</c:formatCode>
                <c:ptCount val="2"/>
                <c:pt idx="0">
                  <c:v>0.24</c:v>
                </c:pt>
                <c:pt idx="1">
                  <c:v>1.2328641089336645E-2</c:v>
                </c:pt>
              </c:numCache>
            </c:numRef>
          </c:val>
          <c:extLst>
            <c:ext xmlns:c16="http://schemas.microsoft.com/office/drawing/2014/chart" uri="{C3380CC4-5D6E-409C-BE32-E72D297353CC}">
              <c16:uniqueId val="{00000000-E21B-4A94-8BF2-C55446BBCE37}"/>
            </c:ext>
          </c:extLst>
        </c:ser>
        <c:ser>
          <c:idx val="1"/>
          <c:order val="1"/>
          <c:tx>
            <c:strRef>
              <c:f>Homeless_Count_Manual!$M$46</c:f>
              <c:strCache>
                <c:ptCount val="1"/>
                <c:pt idx="0">
                  <c:v>Employment (Secured)</c:v>
                </c:pt>
              </c:strCache>
            </c:strRef>
          </c:tx>
          <c:spPr>
            <a:solidFill>
              <a:schemeClr val="accent6">
                <a:lumMod val="75000"/>
              </a:schemeClr>
            </a:solidFill>
            <a:ln>
              <a:noFill/>
            </a:ln>
            <a:effectLst/>
          </c:spPr>
          <c:invertIfNegative val="0"/>
          <c:cat>
            <c:strRef>
              <c:f>Homeless_Count_Manual!$N$44:$O$44</c:f>
              <c:strCache>
                <c:ptCount val="2"/>
                <c:pt idx="0">
                  <c:v>Migrants in Calgary Homeless Count</c:v>
                </c:pt>
                <c:pt idx="1">
                  <c:v>Migrants (Intercounty) in USA, CPS</c:v>
                </c:pt>
              </c:strCache>
            </c:strRef>
          </c:cat>
          <c:val>
            <c:numRef>
              <c:f>Homeless_Count_Manual!$N$46:$O$46</c:f>
              <c:numCache>
                <c:formatCode>0%</c:formatCode>
                <c:ptCount val="2"/>
                <c:pt idx="0">
                  <c:v>0.09</c:v>
                </c:pt>
                <c:pt idx="1">
                  <c:v>0.24537675959149877</c:v>
                </c:pt>
              </c:numCache>
            </c:numRef>
          </c:val>
          <c:extLst>
            <c:ext xmlns:c16="http://schemas.microsoft.com/office/drawing/2014/chart" uri="{C3380CC4-5D6E-409C-BE32-E72D297353CC}">
              <c16:uniqueId val="{00000001-E21B-4A94-8BF2-C55446BBCE37}"/>
            </c:ext>
          </c:extLst>
        </c:ser>
        <c:ser>
          <c:idx val="2"/>
          <c:order val="2"/>
          <c:tx>
            <c:strRef>
              <c:f>Homeless_Count_Manual!$M$47</c:f>
              <c:strCache>
                <c:ptCount val="1"/>
                <c:pt idx="0">
                  <c:v>Other Work-Related</c:v>
                </c:pt>
              </c:strCache>
            </c:strRef>
          </c:tx>
          <c:spPr>
            <a:solidFill>
              <a:srgbClr val="00B050"/>
            </a:solidFill>
            <a:ln>
              <a:noFill/>
            </a:ln>
            <a:effectLst/>
          </c:spPr>
          <c:invertIfNegative val="0"/>
          <c:cat>
            <c:strRef>
              <c:f>Homeless_Count_Manual!$N$44:$O$44</c:f>
              <c:strCache>
                <c:ptCount val="2"/>
                <c:pt idx="0">
                  <c:v>Migrants in Calgary Homeless Count</c:v>
                </c:pt>
                <c:pt idx="1">
                  <c:v>Migrants (Intercounty) in USA, CPS</c:v>
                </c:pt>
              </c:strCache>
            </c:strRef>
          </c:cat>
          <c:val>
            <c:numRef>
              <c:f>Homeless_Count_Manual!$N$47:$O$47</c:f>
              <c:numCache>
                <c:formatCode>0%</c:formatCode>
                <c:ptCount val="2"/>
                <c:pt idx="1">
                  <c:v>0.10451743490661515</c:v>
                </c:pt>
              </c:numCache>
            </c:numRef>
          </c:val>
          <c:extLst>
            <c:ext xmlns:c16="http://schemas.microsoft.com/office/drawing/2014/chart" uri="{C3380CC4-5D6E-409C-BE32-E72D297353CC}">
              <c16:uniqueId val="{00000002-E21B-4A94-8BF2-C55446BBCE37}"/>
            </c:ext>
          </c:extLst>
        </c:ser>
        <c:ser>
          <c:idx val="3"/>
          <c:order val="3"/>
          <c:tx>
            <c:strRef>
              <c:f>Homeless_Count_Manual!$M$48</c:f>
              <c:strCache>
                <c:ptCount val="1"/>
                <c:pt idx="0">
                  <c:v>New Life Opportunities</c:v>
                </c:pt>
              </c:strCache>
            </c:strRef>
          </c:tx>
          <c:spPr>
            <a:solidFill>
              <a:srgbClr val="92D050"/>
            </a:solidFill>
            <a:ln>
              <a:noFill/>
            </a:ln>
            <a:effectLst/>
          </c:spPr>
          <c:invertIfNegative val="0"/>
          <c:cat>
            <c:strRef>
              <c:f>Homeless_Count_Manual!$N$44:$O$44</c:f>
              <c:strCache>
                <c:ptCount val="2"/>
                <c:pt idx="0">
                  <c:v>Migrants in Calgary Homeless Count</c:v>
                </c:pt>
                <c:pt idx="1">
                  <c:v>Migrants (Intercounty) in USA, CPS</c:v>
                </c:pt>
              </c:strCache>
            </c:strRef>
          </c:cat>
          <c:val>
            <c:numRef>
              <c:f>Homeless_Count_Manual!$N$48:$O$48</c:f>
              <c:numCache>
                <c:formatCode>0%</c:formatCode>
                <c:ptCount val="2"/>
                <c:pt idx="0">
                  <c:v>0.1</c:v>
                </c:pt>
              </c:numCache>
            </c:numRef>
          </c:val>
          <c:extLst>
            <c:ext xmlns:c16="http://schemas.microsoft.com/office/drawing/2014/chart" uri="{C3380CC4-5D6E-409C-BE32-E72D297353CC}">
              <c16:uniqueId val="{00000003-E21B-4A94-8BF2-C55446BBCE37}"/>
            </c:ext>
          </c:extLst>
        </c:ser>
        <c:ser>
          <c:idx val="4"/>
          <c:order val="4"/>
          <c:tx>
            <c:strRef>
              <c:f>Homeless_Count_Manual!$M$49</c:f>
              <c:strCache>
                <c:ptCount val="1"/>
                <c:pt idx="0">
                  <c:v>Family Moved Here</c:v>
                </c:pt>
              </c:strCache>
            </c:strRef>
          </c:tx>
          <c:spPr>
            <a:solidFill>
              <a:srgbClr val="FFC000"/>
            </a:solidFill>
            <a:ln>
              <a:noFill/>
            </a:ln>
            <a:effectLst/>
          </c:spPr>
          <c:invertIfNegative val="0"/>
          <c:cat>
            <c:strRef>
              <c:f>Homeless_Count_Manual!$N$44:$O$44</c:f>
              <c:strCache>
                <c:ptCount val="2"/>
                <c:pt idx="0">
                  <c:v>Migrants in Calgary Homeless Count</c:v>
                </c:pt>
                <c:pt idx="1">
                  <c:v>Migrants (Intercounty) in USA, CPS</c:v>
                </c:pt>
              </c:strCache>
            </c:strRef>
          </c:cat>
          <c:val>
            <c:numRef>
              <c:f>Homeless_Count_Manual!$N$49:$O$49</c:f>
              <c:numCache>
                <c:formatCode>General</c:formatCode>
                <c:ptCount val="2"/>
                <c:pt idx="0" formatCode="0%">
                  <c:v>0.14000000000000001</c:v>
                </c:pt>
              </c:numCache>
            </c:numRef>
          </c:val>
          <c:extLst>
            <c:ext xmlns:c16="http://schemas.microsoft.com/office/drawing/2014/chart" uri="{C3380CC4-5D6E-409C-BE32-E72D297353CC}">
              <c16:uniqueId val="{00000004-E21B-4A94-8BF2-C55446BBCE37}"/>
            </c:ext>
          </c:extLst>
        </c:ser>
        <c:ser>
          <c:idx val="5"/>
          <c:order val="5"/>
          <c:tx>
            <c:strRef>
              <c:f>Homeless_Count_Manual!$M$50</c:f>
              <c:strCache>
                <c:ptCount val="1"/>
                <c:pt idx="0">
                  <c:v>Marry or Form New Household</c:v>
                </c:pt>
              </c:strCache>
            </c:strRef>
          </c:tx>
          <c:spPr>
            <a:solidFill>
              <a:srgbClr val="FFFF00"/>
            </a:solidFill>
            <a:ln>
              <a:noFill/>
            </a:ln>
            <a:effectLst/>
          </c:spPr>
          <c:invertIfNegative val="0"/>
          <c:cat>
            <c:strRef>
              <c:f>Homeless_Count_Manual!$N$44:$O$44</c:f>
              <c:strCache>
                <c:ptCount val="2"/>
                <c:pt idx="0">
                  <c:v>Migrants in Calgary Homeless Count</c:v>
                </c:pt>
                <c:pt idx="1">
                  <c:v>Migrants (Intercounty) in USA, CPS</c:v>
                </c:pt>
              </c:strCache>
            </c:strRef>
          </c:cat>
          <c:val>
            <c:numRef>
              <c:f>Homeless_Count_Manual!$N$50:$O$50</c:f>
              <c:numCache>
                <c:formatCode>0%</c:formatCode>
                <c:ptCount val="2"/>
                <c:pt idx="1">
                  <c:v>0.14610359738706413</c:v>
                </c:pt>
              </c:numCache>
            </c:numRef>
          </c:val>
          <c:extLst>
            <c:ext xmlns:c16="http://schemas.microsoft.com/office/drawing/2014/chart" uri="{C3380CC4-5D6E-409C-BE32-E72D297353CC}">
              <c16:uniqueId val="{00000005-E21B-4A94-8BF2-C55446BBCE37}"/>
            </c:ext>
          </c:extLst>
        </c:ser>
        <c:ser>
          <c:idx val="6"/>
          <c:order val="6"/>
          <c:tx>
            <c:strRef>
              <c:f>Homeless_Count_Manual!$M$51</c:f>
              <c:strCache>
                <c:ptCount val="1"/>
                <c:pt idx="0">
                  <c:v>Other Family Reasons</c:v>
                </c:pt>
              </c:strCache>
            </c:strRef>
          </c:tx>
          <c:spPr>
            <a:solidFill>
              <a:schemeClr val="accent4">
                <a:lumMod val="60000"/>
                <a:lumOff val="40000"/>
              </a:schemeClr>
            </a:solidFill>
            <a:ln>
              <a:noFill/>
            </a:ln>
            <a:effectLst/>
          </c:spPr>
          <c:invertIfNegative val="0"/>
          <c:cat>
            <c:strRef>
              <c:f>Homeless_Count_Manual!$N$44:$O$44</c:f>
              <c:strCache>
                <c:ptCount val="2"/>
                <c:pt idx="0">
                  <c:v>Migrants in Calgary Homeless Count</c:v>
                </c:pt>
                <c:pt idx="1">
                  <c:v>Migrants (Intercounty) in USA, CPS</c:v>
                </c:pt>
              </c:strCache>
            </c:strRef>
          </c:cat>
          <c:val>
            <c:numRef>
              <c:f>Homeless_Count_Manual!$N$51:$O$51</c:f>
              <c:numCache>
                <c:formatCode>0%</c:formatCode>
                <c:ptCount val="2"/>
                <c:pt idx="0">
                  <c:v>7.9999999999999988E-2</c:v>
                </c:pt>
                <c:pt idx="1">
                  <c:v>0.13138283190725919</c:v>
                </c:pt>
              </c:numCache>
            </c:numRef>
          </c:val>
          <c:extLst>
            <c:ext xmlns:c16="http://schemas.microsoft.com/office/drawing/2014/chart" uri="{C3380CC4-5D6E-409C-BE32-E72D297353CC}">
              <c16:uniqueId val="{00000006-E21B-4A94-8BF2-C55446BBCE37}"/>
            </c:ext>
          </c:extLst>
        </c:ser>
        <c:ser>
          <c:idx val="7"/>
          <c:order val="7"/>
          <c:tx>
            <c:strRef>
              <c:f>Homeless_Count_Manual!$M$52</c:f>
              <c:strCache>
                <c:ptCount val="1"/>
                <c:pt idx="0">
                  <c:v>Find Housing, Own Home, Better Home</c:v>
                </c:pt>
              </c:strCache>
            </c:strRef>
          </c:tx>
          <c:spPr>
            <a:solidFill>
              <a:srgbClr val="C00000"/>
            </a:solidFill>
            <a:ln>
              <a:noFill/>
            </a:ln>
            <a:effectLst/>
          </c:spPr>
          <c:invertIfNegative val="0"/>
          <c:cat>
            <c:strRef>
              <c:f>Homeless_Count_Manual!$N$44:$O$44</c:f>
              <c:strCache>
                <c:ptCount val="2"/>
                <c:pt idx="0">
                  <c:v>Migrants in Calgary Homeless Count</c:v>
                </c:pt>
                <c:pt idx="1">
                  <c:v>Migrants (Intercounty) in USA, CPS</c:v>
                </c:pt>
              </c:strCache>
            </c:strRef>
          </c:cat>
          <c:val>
            <c:numRef>
              <c:f>Homeless_Count_Manual!$N$52:$O$52</c:f>
              <c:numCache>
                <c:formatCode>0%</c:formatCode>
                <c:ptCount val="2"/>
                <c:pt idx="0">
                  <c:v>7.0000000000000007E-2</c:v>
                </c:pt>
                <c:pt idx="1">
                  <c:v>0.17499309964118134</c:v>
                </c:pt>
              </c:numCache>
            </c:numRef>
          </c:val>
          <c:extLst>
            <c:ext xmlns:c16="http://schemas.microsoft.com/office/drawing/2014/chart" uri="{C3380CC4-5D6E-409C-BE32-E72D297353CC}">
              <c16:uniqueId val="{00000007-E21B-4A94-8BF2-C55446BBCE37}"/>
            </c:ext>
          </c:extLst>
        </c:ser>
        <c:ser>
          <c:idx val="8"/>
          <c:order val="8"/>
          <c:tx>
            <c:strRef>
              <c:f>Homeless_Count_Manual!$M$53</c:f>
              <c:strCache>
                <c:ptCount val="1"/>
                <c:pt idx="0">
                  <c:v>Safety, Better Neighbourhood, Less Crime</c:v>
                </c:pt>
              </c:strCache>
            </c:strRef>
          </c:tx>
          <c:spPr>
            <a:solidFill>
              <a:srgbClr val="FF0000"/>
            </a:solidFill>
            <a:ln>
              <a:noFill/>
            </a:ln>
            <a:effectLst/>
          </c:spPr>
          <c:invertIfNegative val="0"/>
          <c:cat>
            <c:strRef>
              <c:f>Homeless_Count_Manual!$N$44:$O$44</c:f>
              <c:strCache>
                <c:ptCount val="2"/>
                <c:pt idx="0">
                  <c:v>Migrants in Calgary Homeless Count</c:v>
                </c:pt>
                <c:pt idx="1">
                  <c:v>Migrants (Intercounty) in USA, CPS</c:v>
                </c:pt>
              </c:strCache>
            </c:strRef>
          </c:cat>
          <c:val>
            <c:numRef>
              <c:f>Homeless_Count_Manual!$N$53:$O$53</c:f>
              <c:numCache>
                <c:formatCode>0%</c:formatCode>
                <c:ptCount val="2"/>
                <c:pt idx="0">
                  <c:v>0.04</c:v>
                </c:pt>
                <c:pt idx="1">
                  <c:v>2.051706688747815E-2</c:v>
                </c:pt>
              </c:numCache>
            </c:numRef>
          </c:val>
          <c:extLst>
            <c:ext xmlns:c16="http://schemas.microsoft.com/office/drawing/2014/chart" uri="{C3380CC4-5D6E-409C-BE32-E72D297353CC}">
              <c16:uniqueId val="{00000008-E21B-4A94-8BF2-C55446BBCE37}"/>
            </c:ext>
          </c:extLst>
        </c:ser>
        <c:ser>
          <c:idx val="9"/>
          <c:order val="9"/>
          <c:tx>
            <c:strRef>
              <c:f>Homeless_Count_Manual!$M$54</c:f>
              <c:strCache>
                <c:ptCount val="1"/>
                <c:pt idx="0">
                  <c:v>Access Emergency, Cheaper Housing, Evicted</c:v>
                </c:pt>
              </c:strCache>
            </c:strRef>
          </c:tx>
          <c:spPr>
            <a:solidFill>
              <a:schemeClr val="accent2">
                <a:lumMod val="50000"/>
              </a:schemeClr>
            </a:solidFill>
            <a:ln>
              <a:noFill/>
            </a:ln>
            <a:effectLst/>
          </c:spPr>
          <c:invertIfNegative val="0"/>
          <c:cat>
            <c:strRef>
              <c:f>Homeless_Count_Manual!$N$44:$O$44</c:f>
              <c:strCache>
                <c:ptCount val="2"/>
                <c:pt idx="0">
                  <c:v>Migrants in Calgary Homeless Count</c:v>
                </c:pt>
                <c:pt idx="1">
                  <c:v>Migrants (Intercounty) in USA, CPS</c:v>
                </c:pt>
              </c:strCache>
            </c:strRef>
          </c:cat>
          <c:val>
            <c:numRef>
              <c:f>Homeless_Count_Manual!$N$54:$O$54</c:f>
              <c:numCache>
                <c:formatCode>0%</c:formatCode>
                <c:ptCount val="2"/>
                <c:pt idx="0">
                  <c:v>0.09</c:v>
                </c:pt>
                <c:pt idx="1">
                  <c:v>4.8670530867605116E-2</c:v>
                </c:pt>
              </c:numCache>
            </c:numRef>
          </c:val>
          <c:extLst>
            <c:ext xmlns:c16="http://schemas.microsoft.com/office/drawing/2014/chart" uri="{C3380CC4-5D6E-409C-BE32-E72D297353CC}">
              <c16:uniqueId val="{00000009-E21B-4A94-8BF2-C55446BBCE37}"/>
            </c:ext>
          </c:extLst>
        </c:ser>
        <c:ser>
          <c:idx val="10"/>
          <c:order val="10"/>
          <c:tx>
            <c:strRef>
              <c:f>Homeless_Count_Manual!$M$55</c:f>
              <c:strCache>
                <c:ptCount val="1"/>
                <c:pt idx="0">
                  <c:v>Other Housing</c:v>
                </c:pt>
              </c:strCache>
            </c:strRef>
          </c:tx>
          <c:spPr>
            <a:solidFill>
              <a:schemeClr val="accent2">
                <a:lumMod val="40000"/>
                <a:lumOff val="60000"/>
              </a:schemeClr>
            </a:solidFill>
            <a:ln>
              <a:noFill/>
            </a:ln>
            <a:effectLst/>
          </c:spPr>
          <c:invertIfNegative val="0"/>
          <c:cat>
            <c:strRef>
              <c:f>Homeless_Count_Manual!$N$44:$O$44</c:f>
              <c:strCache>
                <c:ptCount val="2"/>
                <c:pt idx="0">
                  <c:v>Migrants in Calgary Homeless Count</c:v>
                </c:pt>
                <c:pt idx="1">
                  <c:v>Migrants (Intercounty) in USA, CPS</c:v>
                </c:pt>
              </c:strCache>
            </c:strRef>
          </c:cat>
          <c:val>
            <c:numRef>
              <c:f>Homeless_Count_Manual!$N$55:$O$55</c:f>
              <c:numCache>
                <c:formatCode>0%</c:formatCode>
                <c:ptCount val="2"/>
                <c:pt idx="1">
                  <c:v>4.5082344281902657E-2</c:v>
                </c:pt>
              </c:numCache>
            </c:numRef>
          </c:val>
          <c:extLst>
            <c:ext xmlns:c16="http://schemas.microsoft.com/office/drawing/2014/chart" uri="{C3380CC4-5D6E-409C-BE32-E72D297353CC}">
              <c16:uniqueId val="{0000000A-E21B-4A94-8BF2-C55446BBCE37}"/>
            </c:ext>
          </c:extLst>
        </c:ser>
        <c:ser>
          <c:idx val="11"/>
          <c:order val="11"/>
          <c:tx>
            <c:strRef>
              <c:f>Homeless_Count_Manual!$M$56</c:f>
              <c:strCache>
                <c:ptCount val="1"/>
                <c:pt idx="0">
                  <c:v>Access Services, Health</c:v>
                </c:pt>
              </c:strCache>
            </c:strRef>
          </c:tx>
          <c:spPr>
            <a:solidFill>
              <a:srgbClr val="0070C0"/>
            </a:solidFill>
            <a:ln>
              <a:noFill/>
            </a:ln>
            <a:effectLst/>
          </c:spPr>
          <c:invertIfNegative val="0"/>
          <c:cat>
            <c:strRef>
              <c:f>Homeless_Count_Manual!$N$44:$O$44</c:f>
              <c:strCache>
                <c:ptCount val="2"/>
                <c:pt idx="0">
                  <c:v>Migrants in Calgary Homeless Count</c:v>
                </c:pt>
                <c:pt idx="1">
                  <c:v>Migrants (Intercounty) in USA, CPS</c:v>
                </c:pt>
              </c:strCache>
            </c:strRef>
          </c:cat>
          <c:val>
            <c:numRef>
              <c:f>Homeless_Count_Manual!$N$56:$O$56</c:f>
              <c:numCache>
                <c:formatCode>0%</c:formatCode>
                <c:ptCount val="2"/>
                <c:pt idx="0">
                  <c:v>0.09</c:v>
                </c:pt>
                <c:pt idx="1">
                  <c:v>2.8889502254117214E-2</c:v>
                </c:pt>
              </c:numCache>
            </c:numRef>
          </c:val>
          <c:extLst>
            <c:ext xmlns:c16="http://schemas.microsoft.com/office/drawing/2014/chart" uri="{C3380CC4-5D6E-409C-BE32-E72D297353CC}">
              <c16:uniqueId val="{0000000B-E21B-4A94-8BF2-C55446BBCE37}"/>
            </c:ext>
          </c:extLst>
        </c:ser>
        <c:ser>
          <c:idx val="12"/>
          <c:order val="12"/>
          <c:tx>
            <c:strRef>
              <c:f>Homeless_Count_Manual!$M$57</c:f>
              <c:strCache>
                <c:ptCount val="1"/>
                <c:pt idx="0">
                  <c:v>Attend School</c:v>
                </c:pt>
              </c:strCache>
            </c:strRef>
          </c:tx>
          <c:spPr>
            <a:solidFill>
              <a:schemeClr val="accent1">
                <a:lumMod val="80000"/>
                <a:lumOff val="20000"/>
              </a:schemeClr>
            </a:solidFill>
            <a:ln>
              <a:noFill/>
            </a:ln>
            <a:effectLst/>
          </c:spPr>
          <c:invertIfNegative val="0"/>
          <c:cat>
            <c:strRef>
              <c:f>Homeless_Count_Manual!$N$44:$O$44</c:f>
              <c:strCache>
                <c:ptCount val="2"/>
                <c:pt idx="0">
                  <c:v>Migrants in Calgary Homeless Count</c:v>
                </c:pt>
                <c:pt idx="1">
                  <c:v>Migrants (Intercounty) in USA, CPS</c:v>
                </c:pt>
              </c:strCache>
            </c:strRef>
          </c:cat>
          <c:val>
            <c:numRef>
              <c:f>Homeless_Count_Manual!$N$57:$O$57</c:f>
              <c:numCache>
                <c:formatCode>0%</c:formatCode>
                <c:ptCount val="2"/>
                <c:pt idx="0">
                  <c:v>0.02</c:v>
                </c:pt>
                <c:pt idx="1">
                  <c:v>4.0574109853712396E-2</c:v>
                </c:pt>
              </c:numCache>
            </c:numRef>
          </c:val>
          <c:extLst>
            <c:ext xmlns:c16="http://schemas.microsoft.com/office/drawing/2014/chart" uri="{C3380CC4-5D6E-409C-BE32-E72D297353CC}">
              <c16:uniqueId val="{0000000C-E21B-4A94-8BF2-C55446BBCE37}"/>
            </c:ext>
          </c:extLst>
        </c:ser>
        <c:ser>
          <c:idx val="13"/>
          <c:order val="13"/>
          <c:tx>
            <c:strRef>
              <c:f>Homeless_Count_Manual!$M$58</c:f>
              <c:strCache>
                <c:ptCount val="1"/>
                <c:pt idx="0">
                  <c:v>Unknown &amp; Other Misc.</c:v>
                </c:pt>
              </c:strCache>
            </c:strRef>
          </c:tx>
          <c:spPr>
            <a:solidFill>
              <a:srgbClr val="00B0F0"/>
            </a:solidFill>
            <a:ln>
              <a:noFill/>
            </a:ln>
            <a:effectLst/>
          </c:spPr>
          <c:invertIfNegative val="0"/>
          <c:cat>
            <c:strRef>
              <c:f>Homeless_Count_Manual!$N$44:$O$44</c:f>
              <c:strCache>
                <c:ptCount val="2"/>
                <c:pt idx="0">
                  <c:v>Migrants in Calgary Homeless Count</c:v>
                </c:pt>
                <c:pt idx="1">
                  <c:v>Migrants (Intercounty) in USA, CPS</c:v>
                </c:pt>
              </c:strCache>
            </c:strRef>
          </c:cat>
          <c:val>
            <c:numRef>
              <c:f>Homeless_Count_Manual!$N$58:$O$58</c:f>
              <c:numCache>
                <c:formatCode>0%</c:formatCode>
                <c:ptCount val="2"/>
                <c:pt idx="0">
                  <c:v>6.0000000000000005E-2</c:v>
                </c:pt>
                <c:pt idx="1">
                  <c:v>7.0843683871561328E-2</c:v>
                </c:pt>
              </c:numCache>
            </c:numRef>
          </c:val>
          <c:extLst>
            <c:ext xmlns:c16="http://schemas.microsoft.com/office/drawing/2014/chart" uri="{C3380CC4-5D6E-409C-BE32-E72D297353CC}">
              <c16:uniqueId val="{0000000D-E21B-4A94-8BF2-C55446BBCE37}"/>
            </c:ext>
          </c:extLst>
        </c:ser>
        <c:dLbls>
          <c:showLegendKey val="0"/>
          <c:showVal val="0"/>
          <c:showCatName val="0"/>
          <c:showSerName val="0"/>
          <c:showPercent val="0"/>
          <c:showBubbleSize val="0"/>
        </c:dLbls>
        <c:gapWidth val="150"/>
        <c:overlap val="100"/>
        <c:axId val="689099400"/>
        <c:axId val="689100056"/>
      </c:barChart>
      <c:catAx>
        <c:axId val="68909940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89100056"/>
        <c:crosses val="autoZero"/>
        <c:auto val="1"/>
        <c:lblAlgn val="ctr"/>
        <c:lblOffset val="100"/>
        <c:noMultiLvlLbl val="0"/>
      </c:catAx>
      <c:valAx>
        <c:axId val="689100056"/>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89099400"/>
        <c:crosses val="autoZero"/>
        <c:crossBetween val="between"/>
      </c:valAx>
      <c:spPr>
        <a:noFill/>
        <a:ln>
          <a:noFill/>
        </a:ln>
        <a:effectLst/>
      </c:spPr>
    </c:plotArea>
    <c:legend>
      <c:legendPos val="b"/>
      <c:layout>
        <c:manualLayout>
          <c:xMode val="edge"/>
          <c:yMode val="edge"/>
          <c:x val="0.19615050397845374"/>
          <c:y val="0.58731784776902873"/>
          <c:w val="0.76847872545952933"/>
          <c:h val="0.39036173362945015"/>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18</xdr:col>
      <xdr:colOff>600074</xdr:colOff>
      <xdr:row>0</xdr:row>
      <xdr:rowOff>152400</xdr:rowOff>
    </xdr:from>
    <xdr:to>
      <xdr:col>30</xdr:col>
      <xdr:colOff>295275</xdr:colOff>
      <xdr:row>21</xdr:row>
      <xdr:rowOff>133350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41</xdr:col>
      <xdr:colOff>66675</xdr:colOff>
      <xdr:row>19</xdr:row>
      <xdr:rowOff>114300</xdr:rowOff>
    </xdr:from>
    <xdr:to>
      <xdr:col>48</xdr:col>
      <xdr:colOff>371475</xdr:colOff>
      <xdr:row>34</xdr:row>
      <xdr:rowOff>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41</xdr:col>
      <xdr:colOff>9525</xdr:colOff>
      <xdr:row>2</xdr:row>
      <xdr:rowOff>19050</xdr:rowOff>
    </xdr:from>
    <xdr:to>
      <xdr:col>48</xdr:col>
      <xdr:colOff>314325</xdr:colOff>
      <xdr:row>19</xdr:row>
      <xdr:rowOff>38100</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49</xdr:col>
      <xdr:colOff>9525</xdr:colOff>
      <xdr:row>2</xdr:row>
      <xdr:rowOff>9525</xdr:rowOff>
    </xdr:from>
    <xdr:to>
      <xdr:col>57</xdr:col>
      <xdr:colOff>219075</xdr:colOff>
      <xdr:row>18</xdr:row>
      <xdr:rowOff>142875</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16</xdr:col>
      <xdr:colOff>104774</xdr:colOff>
      <xdr:row>42</xdr:row>
      <xdr:rowOff>133350</xdr:rowOff>
    </xdr:from>
    <xdr:to>
      <xdr:col>26</xdr:col>
      <xdr:colOff>28575</xdr:colOff>
      <xdr:row>62</xdr:row>
      <xdr:rowOff>133350</xdr:rowOff>
    </xdr:to>
    <xdr:graphicFrame macro="">
      <xdr:nvGraphicFramePr>
        <xdr:cNvPr id="6"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63"/>
  <sheetViews>
    <sheetView tabSelected="1" topLeftCell="U1" workbookViewId="0">
      <selection activeCell="K41" sqref="K41"/>
    </sheetView>
  </sheetViews>
  <sheetFormatPr defaultRowHeight="15" x14ac:dyDescent="0.25"/>
  <sheetData>
    <row r="1" spans="1:59" x14ac:dyDescent="0.25">
      <c r="AQ1" t="s">
        <v>284</v>
      </c>
    </row>
    <row r="4" spans="1:59" x14ac:dyDescent="0.25">
      <c r="E4" t="s">
        <v>2</v>
      </c>
      <c r="F4" t="s">
        <v>3</v>
      </c>
      <c r="G4" t="s">
        <v>4</v>
      </c>
      <c r="L4" t="str">
        <f>'1710013601-eng-1'!C45</f>
        <v>Winnipeg (CMA), Manitoba</v>
      </c>
      <c r="N4" t="str">
        <f>'1710013601-eng-1'!E45</f>
        <v>Calgary (CMA), Alberta</v>
      </c>
      <c r="P4" t="str">
        <f>'1710013601-eng-1'!G45</f>
        <v>Vancouver (CMA), British Columbia</v>
      </c>
    </row>
    <row r="5" spans="1:59" x14ac:dyDescent="0.25">
      <c r="C5" t="s">
        <v>5</v>
      </c>
      <c r="E5">
        <v>3605</v>
      </c>
      <c r="F5">
        <v>2911</v>
      </c>
      <c r="G5">
        <v>1519</v>
      </c>
      <c r="L5" t="str">
        <f>'1710013601-eng-1'!C46</f>
        <v>2016 / 2017</v>
      </c>
      <c r="M5" t="str">
        <f>'1710013601-eng-1'!D46</f>
        <v>2017 / 2018</v>
      </c>
      <c r="N5" t="str">
        <f>'1710013601-eng-1'!E46</f>
        <v>2016 / 2017</v>
      </c>
      <c r="O5" t="str">
        <f>'1710013601-eng-1'!F46</f>
        <v>2017 / 2018</v>
      </c>
      <c r="P5" t="str">
        <f>'1710013601-eng-1'!G46</f>
        <v>2016 / 2017</v>
      </c>
      <c r="Q5" t="str">
        <f>'1710013601-eng-1'!H46</f>
        <v>2017 / 2018</v>
      </c>
      <c r="AH5" t="str">
        <f>'1710013501-eng-1'!B6</f>
        <v>Both sexes</v>
      </c>
    </row>
    <row r="6" spans="1:59" x14ac:dyDescent="0.25">
      <c r="C6" t="s">
        <v>15</v>
      </c>
      <c r="E6">
        <v>1032</v>
      </c>
      <c r="F6">
        <v>59</v>
      </c>
      <c r="G6">
        <v>204</v>
      </c>
      <c r="K6" t="str">
        <f>'1710013601-eng-1'!B47</f>
        <v>Non-Movers</v>
      </c>
      <c r="L6">
        <f>'1710013601-eng-1'!C47</f>
        <v>776251</v>
      </c>
      <c r="M6">
        <f>'1710013601-eng-1'!D47</f>
        <v>792063</v>
      </c>
      <c r="N6">
        <f>'1710013601-eng-1'!E47</f>
        <v>1388672</v>
      </c>
      <c r="O6">
        <f>'1710013601-eng-1'!F47</f>
        <v>1411548</v>
      </c>
      <c r="P6">
        <f>'1710013601-eng-1'!G47</f>
        <v>2505512</v>
      </c>
      <c r="Q6">
        <f>'1710013601-eng-1'!H47</f>
        <v>2534261</v>
      </c>
      <c r="AH6" t="str">
        <f>'1710013501-eng-1'!B7</f>
        <v>All ages</v>
      </c>
    </row>
    <row r="7" spans="1:59" x14ac:dyDescent="0.25">
      <c r="C7" t="s">
        <v>14</v>
      </c>
      <c r="E7">
        <f>256+1864+156+30</f>
        <v>2306</v>
      </c>
      <c r="F7">
        <f>1374+1276</f>
        <v>2650</v>
      </c>
      <c r="G7">
        <f>392+236+213</f>
        <v>841</v>
      </c>
      <c r="K7" t="str">
        <f>'1710013601-eng-1'!B48</f>
        <v>Intraprovincial Migrants</v>
      </c>
      <c r="L7">
        <f>'1710013601-eng-1'!C48</f>
        <v>7867</v>
      </c>
      <c r="M7">
        <f>'1710013601-eng-1'!D48</f>
        <v>7424</v>
      </c>
      <c r="N7">
        <f>'1710013601-eng-1'!E48</f>
        <v>15750</v>
      </c>
      <c r="O7">
        <f>'1710013601-eng-1'!F48</f>
        <v>15018</v>
      </c>
      <c r="P7">
        <f>'1710013601-eng-1'!G48</f>
        <v>16736</v>
      </c>
      <c r="Q7">
        <f>'1710013601-eng-1'!H48</f>
        <v>16045</v>
      </c>
      <c r="AG7" t="str">
        <f>'1710013501-eng-1'!A8</f>
        <v>Geography</v>
      </c>
      <c r="AH7">
        <f>'1710013501-eng-1'!B8</f>
        <v>2015</v>
      </c>
      <c r="AI7">
        <f>'1710013501-eng-1'!C8</f>
        <v>2016</v>
      </c>
      <c r="AJ7">
        <f>'1710013501-eng-1'!D8</f>
        <v>2017</v>
      </c>
      <c r="AK7">
        <f>'1710013501-eng-1'!E8</f>
        <v>2018</v>
      </c>
      <c r="AL7">
        <f>'1710013501-eng-1'!F8</f>
        <v>2019</v>
      </c>
    </row>
    <row r="8" spans="1:59" x14ac:dyDescent="0.25">
      <c r="C8" t="s">
        <v>20</v>
      </c>
      <c r="E8">
        <v>267</v>
      </c>
      <c r="F8">
        <v>202</v>
      </c>
      <c r="G8">
        <f>399+47+28</f>
        <v>474</v>
      </c>
      <c r="K8" t="str">
        <f>'1710013601-eng-1'!B49</f>
        <v>Interprovincial Migrants</v>
      </c>
      <c r="L8">
        <f>'1710013601-eng-1'!C49</f>
        <v>6377</v>
      </c>
      <c r="M8">
        <f>'1710013601-eng-1'!D49</f>
        <v>6029</v>
      </c>
      <c r="N8">
        <f>'1710013601-eng-1'!E49</f>
        <v>18019</v>
      </c>
      <c r="O8">
        <f>'1710013601-eng-1'!F49</f>
        <v>20149</v>
      </c>
      <c r="P8">
        <f>'1710013601-eng-1'!G49</f>
        <v>23759</v>
      </c>
      <c r="Q8">
        <f>'1710013601-eng-1'!H49</f>
        <v>22964</v>
      </c>
      <c r="AH8" t="str">
        <f>'1710013501-eng-1'!B9</f>
        <v>Persons</v>
      </c>
      <c r="BG8" t="s">
        <v>283</v>
      </c>
    </row>
    <row r="9" spans="1:59" x14ac:dyDescent="0.25">
      <c r="C9" t="s">
        <v>6</v>
      </c>
      <c r="E9">
        <f>2262-496+142</f>
        <v>1908</v>
      </c>
      <c r="F9" s="1">
        <f>50%+12%</f>
        <v>0.62</v>
      </c>
      <c r="G9">
        <f>35+90+86+381+304</f>
        <v>896</v>
      </c>
      <c r="K9" t="str">
        <f>'1710013601-eng-1'!B50</f>
        <v>International Migrants</v>
      </c>
      <c r="L9">
        <f>'1710013601-eng-1'!C50</f>
        <v>18200</v>
      </c>
      <c r="M9">
        <f>'1710013601-eng-1'!D50</f>
        <v>17502</v>
      </c>
      <c r="N9">
        <f>'1710013601-eng-1'!E50</f>
        <v>18740</v>
      </c>
      <c r="O9">
        <f>'1710013601-eng-1'!F50</f>
        <v>19525</v>
      </c>
      <c r="P9">
        <f>'1710013601-eng-1'!G50</f>
        <v>42366</v>
      </c>
      <c r="Q9">
        <f>'1710013601-eng-1'!H50</f>
        <v>54936</v>
      </c>
      <c r="AG9" t="str">
        <f>'1710013501-eng-1'!A10</f>
        <v>Winnipeg (CMA), Manitoba</v>
      </c>
      <c r="AH9">
        <f>'1710013501-eng-1'!B10</f>
        <v>785860</v>
      </c>
      <c r="AI9">
        <f>'1710013501-eng-1'!C10</f>
        <v>801177</v>
      </c>
      <c r="AJ9">
        <f>'1710013501-eng-1'!D10</f>
        <v>817754</v>
      </c>
      <c r="AK9">
        <f>'1710013501-eng-1'!E10</f>
        <v>832232</v>
      </c>
      <c r="AL9">
        <f>'1710013501-eng-1'!F10</f>
        <v>844566</v>
      </c>
    </row>
    <row r="10" spans="1:59" x14ac:dyDescent="0.25">
      <c r="C10" t="s">
        <v>7</v>
      </c>
      <c r="E10">
        <f>107+21</f>
        <v>128</v>
      </c>
      <c r="F10" s="2">
        <f>32%*28%</f>
        <v>8.9600000000000013E-2</v>
      </c>
      <c r="G10">
        <v>61</v>
      </c>
      <c r="AG10" t="str">
        <f>'1710013501-eng-1'!A11</f>
        <v>Calgary (CMA), Alberta</v>
      </c>
      <c r="AH10">
        <f>'1710013501-eng-1'!B11</f>
        <v>1414010</v>
      </c>
      <c r="AI10">
        <f>'1710013501-eng-1'!C11</f>
        <v>1438160</v>
      </c>
      <c r="AJ10">
        <f>'1710013501-eng-1'!D11</f>
        <v>1459256</v>
      </c>
      <c r="AK10">
        <f>'1710013501-eng-1'!E11</f>
        <v>1483983</v>
      </c>
      <c r="AL10">
        <f>'1710013501-eng-1'!F11</f>
        <v>1514723</v>
      </c>
    </row>
    <row r="11" spans="1:59" x14ac:dyDescent="0.25">
      <c r="A11">
        <f>SUM(E9:E14)</f>
        <v>3605</v>
      </c>
      <c r="C11" t="s">
        <v>8</v>
      </c>
      <c r="E11">
        <v>155</v>
      </c>
      <c r="F11" s="2">
        <f>32%*35%</f>
        <v>0.11199999999999999</v>
      </c>
      <c r="G11">
        <f>12+10+9+7+2</f>
        <v>40</v>
      </c>
      <c r="AG11" t="str">
        <f>'1710013501-eng-1'!A12</f>
        <v>Vancouver (CMA), British Columbia</v>
      </c>
      <c r="AH11">
        <f>'1710013501-eng-1'!B12</f>
        <v>2544484</v>
      </c>
      <c r="AI11">
        <f>'1710013501-eng-1'!C12</f>
        <v>2582202</v>
      </c>
      <c r="AJ11">
        <f>'1710013501-eng-1'!D12</f>
        <v>2612874</v>
      </c>
      <c r="AK11">
        <f>'1710013501-eng-1'!E12</f>
        <v>2652306</v>
      </c>
      <c r="AL11">
        <f>'1710013501-eng-1'!F12</f>
        <v>2691351</v>
      </c>
    </row>
    <row r="12" spans="1:59" x14ac:dyDescent="0.25">
      <c r="C12" t="s">
        <v>9</v>
      </c>
      <c r="E12">
        <v>45</v>
      </c>
      <c r="F12" s="2">
        <f>32%*4%</f>
        <v>1.2800000000000001E-2</v>
      </c>
      <c r="G12">
        <v>11</v>
      </c>
    </row>
    <row r="13" spans="1:59" x14ac:dyDescent="0.25">
      <c r="C13" t="s">
        <v>27</v>
      </c>
      <c r="E13">
        <f>496-470</f>
        <v>26</v>
      </c>
      <c r="F13" s="1">
        <f>32%*33%+32%*1%</f>
        <v>0.10880000000000001</v>
      </c>
      <c r="G13">
        <f>G30-SUM(G10:G12)</f>
        <v>32</v>
      </c>
      <c r="K13" t="s">
        <v>275</v>
      </c>
    </row>
    <row r="14" spans="1:59" x14ac:dyDescent="0.25">
      <c r="C14" t="s">
        <v>28</v>
      </c>
      <c r="E14">
        <v>1343</v>
      </c>
      <c r="F14" s="1">
        <v>0.06</v>
      </c>
      <c r="G14">
        <f>G5-SUM(G9:G12,G13)</f>
        <v>479</v>
      </c>
      <c r="L14" t="s">
        <v>278</v>
      </c>
      <c r="M14" t="s">
        <v>277</v>
      </c>
      <c r="N14" t="s">
        <v>276</v>
      </c>
      <c r="AH14" t="s">
        <v>281</v>
      </c>
      <c r="AI14" t="s">
        <v>282</v>
      </c>
      <c r="AL14" t="s">
        <v>15</v>
      </c>
      <c r="AM14" t="s">
        <v>14</v>
      </c>
      <c r="AN14" t="s">
        <v>20</v>
      </c>
    </row>
    <row r="15" spans="1:59" x14ac:dyDescent="0.25">
      <c r="C15" t="s">
        <v>10</v>
      </c>
      <c r="E15">
        <f>ROUND(E9+E$14*E9/SUM(E$9:E$12),0)</f>
        <v>3054</v>
      </c>
      <c r="F15">
        <f>ROUND(F$5*F9+F$5*(F$14*F9/SUM(F$9:F$12)),0)</f>
        <v>1935</v>
      </c>
      <c r="G15">
        <f>ROUND(G9+G$14*G9/SUM(G$9:G$12),0)</f>
        <v>1322</v>
      </c>
      <c r="K15" t="s">
        <v>274</v>
      </c>
      <c r="L15" s="4">
        <f>1000*G15/M6</f>
        <v>1.6690591531229209</v>
      </c>
      <c r="M15" s="4">
        <f>1000*F15/O6</f>
        <v>1.3708354232374669</v>
      </c>
      <c r="N15" s="4">
        <f>1000*E15/P6</f>
        <v>1.218912541628218</v>
      </c>
      <c r="AG15" t="s">
        <v>279</v>
      </c>
      <c r="AH15" s="4">
        <f>10000*G5/AK9</f>
        <v>18.25212200444107</v>
      </c>
      <c r="AI15" s="4">
        <f>100*(1-G15/G5)</f>
        <v>12.969058591178406</v>
      </c>
      <c r="AK15" t="s">
        <v>4</v>
      </c>
      <c r="AL15">
        <f>G6</f>
        <v>204</v>
      </c>
      <c r="AM15">
        <f>G7</f>
        <v>841</v>
      </c>
      <c r="AN15">
        <f>G8</f>
        <v>474</v>
      </c>
    </row>
    <row r="16" spans="1:59" x14ac:dyDescent="0.25">
      <c r="C16" t="s">
        <v>11</v>
      </c>
      <c r="E16">
        <f>ROUND(E10+E$14*(E10/SUM(E$9:E$12))+E$13*(E10/SUM(E$10:E$12)),0)</f>
        <v>215</v>
      </c>
      <c r="F16">
        <f>ROUND(F$5*F10+F$5*(F$14*F10/SUM(F$9:F$12))+F$5*(F$13*F10/SUM(F$10:F$12)),0)</f>
        <v>412</v>
      </c>
      <c r="G16">
        <f>ROUND(G10+G$14*(G10/SUM(G$9:G$12))+G$13*(G10/SUM(G$10:G$12)),0)</f>
        <v>107</v>
      </c>
      <c r="K16" t="s">
        <v>7</v>
      </c>
      <c r="L16" s="4">
        <f t="shared" ref="L16:L18" si="0">1000*G16/M7</f>
        <v>14.412715517241379</v>
      </c>
      <c r="M16" s="4">
        <f t="shared" ref="M16:M18" si="1">1000*F16/O7</f>
        <v>27.433746171261152</v>
      </c>
      <c r="N16" s="4">
        <f t="shared" ref="N16:N18" si="2">1000*E16/P7</f>
        <v>12.846558317399618</v>
      </c>
      <c r="AG16" t="s">
        <v>280</v>
      </c>
      <c r="AH16" s="4">
        <f>10000*F5/AK10</f>
        <v>19.616127678012482</v>
      </c>
      <c r="AI16" s="4">
        <f>100*(1-F15/F5)</f>
        <v>33.527997251803498</v>
      </c>
      <c r="AK16" t="s">
        <v>3</v>
      </c>
      <c r="AL16">
        <f>F6</f>
        <v>59</v>
      </c>
      <c r="AM16">
        <f>F7</f>
        <v>2650</v>
      </c>
      <c r="AN16">
        <f>F8</f>
        <v>202</v>
      </c>
    </row>
    <row r="17" spans="3:40" x14ac:dyDescent="0.25">
      <c r="C17" t="s">
        <v>12</v>
      </c>
      <c r="E17">
        <f>ROUND(E11+E$14*(E11/SUM(E$9:E$12))+E$13*(E11/SUM(E$10:E$12)),0)</f>
        <v>260</v>
      </c>
      <c r="F17">
        <f t="shared" ref="F17:F18" si="3">ROUND(F$5*F11+F$5*(F$14*F11/SUM(F$9:F$12))+F$5*(F$13*F11/SUM(F$10:F$12)),0)</f>
        <v>515</v>
      </c>
      <c r="G17">
        <f>ROUND(G11+G$14*(G11/SUM(G$9:G$12))+G$13*(G11/SUM(G$10:G$12)),0)</f>
        <v>70</v>
      </c>
      <c r="K17" t="s">
        <v>8</v>
      </c>
      <c r="L17" s="4">
        <f t="shared" si="0"/>
        <v>11.610549013103334</v>
      </c>
      <c r="M17" s="4">
        <f t="shared" si="1"/>
        <v>25.559581120651149</v>
      </c>
      <c r="N17" s="4">
        <f t="shared" si="2"/>
        <v>10.943221516057074</v>
      </c>
      <c r="AG17" t="s">
        <v>276</v>
      </c>
      <c r="AH17" s="4">
        <f>10000*E5/AJ11</f>
        <v>13.797067903006422</v>
      </c>
      <c r="AI17" s="4">
        <f>100*(1-E15/E5)</f>
        <v>15.284327323162273</v>
      </c>
      <c r="AK17" t="s">
        <v>276</v>
      </c>
      <c r="AL17">
        <f>E6</f>
        <v>1032</v>
      </c>
      <c r="AM17">
        <f>E7</f>
        <v>2306</v>
      </c>
      <c r="AN17">
        <f>E8</f>
        <v>267</v>
      </c>
    </row>
    <row r="18" spans="3:40" x14ac:dyDescent="0.25">
      <c r="C18" t="s">
        <v>13</v>
      </c>
      <c r="E18">
        <f>ROUND(E12+E$14*(E12/SUM(E$9:E$12))+E$13*(E12/SUM(E$10:E$12)),0)</f>
        <v>76</v>
      </c>
      <c r="F18">
        <f t="shared" si="3"/>
        <v>59</v>
      </c>
      <c r="G18">
        <f>ROUND(G12+G$14*(G12/SUM(G$9:G$12))+G$13*(G12/SUM(G$10:G$12)),0)</f>
        <v>19</v>
      </c>
      <c r="K18" t="s">
        <v>9</v>
      </c>
      <c r="L18" s="4">
        <f t="shared" si="0"/>
        <v>1.0855902182607702</v>
      </c>
      <c r="M18" s="4">
        <f t="shared" si="1"/>
        <v>3.0217669654289372</v>
      </c>
      <c r="N18" s="4">
        <f t="shared" si="2"/>
        <v>1.7938913279516593</v>
      </c>
    </row>
    <row r="21" spans="3:40" x14ac:dyDescent="0.25">
      <c r="E21">
        <f>SUM(E15:E18)</f>
        <v>3605</v>
      </c>
      <c r="F21">
        <f>SUM(F15:F18)</f>
        <v>2921</v>
      </c>
      <c r="G21">
        <f>SUM(G15:G18)</f>
        <v>1518</v>
      </c>
    </row>
    <row r="22" spans="3:40" x14ac:dyDescent="0.25">
      <c r="C22" t="s">
        <v>16</v>
      </c>
      <c r="E22" t="s">
        <v>19</v>
      </c>
    </row>
    <row r="23" spans="3:40" x14ac:dyDescent="0.25">
      <c r="F23" t="s">
        <v>17</v>
      </c>
    </row>
    <row r="24" spans="3:40" x14ac:dyDescent="0.25">
      <c r="G24" t="s">
        <v>18</v>
      </c>
    </row>
    <row r="26" spans="3:40" x14ac:dyDescent="0.25">
      <c r="C26" t="s">
        <v>21</v>
      </c>
      <c r="E26" t="s">
        <v>23</v>
      </c>
      <c r="F26" t="s">
        <v>22</v>
      </c>
      <c r="G26" t="s">
        <v>24</v>
      </c>
    </row>
    <row r="27" spans="3:40" x14ac:dyDescent="0.25">
      <c r="C27" t="s">
        <v>26</v>
      </c>
      <c r="E27" t="s">
        <v>25</v>
      </c>
      <c r="F27" t="s">
        <v>30</v>
      </c>
      <c r="G27" t="s">
        <v>29</v>
      </c>
    </row>
    <row r="29" spans="3:40" x14ac:dyDescent="0.25">
      <c r="C29" s="5" t="s">
        <v>1</v>
      </c>
    </row>
    <row r="30" spans="3:40" x14ac:dyDescent="0.25">
      <c r="C30" t="s">
        <v>31</v>
      </c>
      <c r="G30">
        <f>27+34+27+26+30</f>
        <v>144</v>
      </c>
    </row>
    <row r="32" spans="3:40" x14ac:dyDescent="0.25">
      <c r="C32" t="s">
        <v>29</v>
      </c>
      <c r="D32" t="s">
        <v>285</v>
      </c>
    </row>
    <row r="34" spans="3:15" x14ac:dyDescent="0.25">
      <c r="C34" t="s">
        <v>286</v>
      </c>
      <c r="D34">
        <v>12</v>
      </c>
    </row>
    <row r="35" spans="3:15" x14ac:dyDescent="0.25">
      <c r="C35" t="s">
        <v>287</v>
      </c>
      <c r="D35">
        <v>10</v>
      </c>
    </row>
    <row r="36" spans="3:15" x14ac:dyDescent="0.25">
      <c r="C36" t="s">
        <v>288</v>
      </c>
      <c r="D36">
        <v>9</v>
      </c>
      <c r="F36">
        <f>D36/SUM(D34:D38)</f>
        <v>0.22500000000000001</v>
      </c>
    </row>
    <row r="37" spans="3:15" x14ac:dyDescent="0.25">
      <c r="C37" t="s">
        <v>289</v>
      </c>
      <c r="D37">
        <v>7</v>
      </c>
    </row>
    <row r="38" spans="3:15" x14ac:dyDescent="0.25">
      <c r="C38" t="s">
        <v>290</v>
      </c>
      <c r="D38">
        <v>2</v>
      </c>
    </row>
    <row r="41" spans="3:15" x14ac:dyDescent="0.25">
      <c r="C41" s="5" t="s">
        <v>0</v>
      </c>
    </row>
    <row r="43" spans="3:15" x14ac:dyDescent="0.25">
      <c r="C43" t="s">
        <v>292</v>
      </c>
      <c r="D43" t="s">
        <v>291</v>
      </c>
      <c r="H43" t="s">
        <v>439</v>
      </c>
    </row>
    <row r="44" spans="3:15" x14ac:dyDescent="0.25">
      <c r="N44" t="s">
        <v>453</v>
      </c>
      <c r="O44" t="s">
        <v>454</v>
      </c>
    </row>
    <row r="45" spans="3:15" x14ac:dyDescent="0.25">
      <c r="C45" t="s">
        <v>293</v>
      </c>
      <c r="E45" s="1">
        <v>0</v>
      </c>
      <c r="H45" s="69" t="str">
        <f>'Table 17-3'!AK8</f>
        <v>Changes in Marital Status</v>
      </c>
      <c r="I45" s="69"/>
      <c r="J45" s="69">
        <f>'Table 17-3'!AL8</f>
        <v>543</v>
      </c>
      <c r="L45" t="s">
        <v>440</v>
      </c>
      <c r="M45" t="s">
        <v>308</v>
      </c>
      <c r="N45" s="1">
        <f>E60</f>
        <v>0.24</v>
      </c>
      <c r="O45" s="1">
        <f>J49/SUM($J$45:$J$62)</f>
        <v>1.2328641089336645E-2</v>
      </c>
    </row>
    <row r="46" spans="3:15" x14ac:dyDescent="0.25">
      <c r="C46" t="s">
        <v>294</v>
      </c>
      <c r="E46" s="1">
        <v>0.01</v>
      </c>
      <c r="H46" s="69" t="str">
        <f>'Table 17-3'!AK9</f>
        <v>Form own Household</v>
      </c>
      <c r="I46" s="69"/>
      <c r="J46" s="69">
        <f>'Table 17-3'!AL9</f>
        <v>1045</v>
      </c>
      <c r="M46" t="s">
        <v>304</v>
      </c>
      <c r="N46" s="1">
        <f>E56</f>
        <v>0.09</v>
      </c>
      <c r="O46" s="1">
        <f>J48/SUM($J$45:$J$62)</f>
        <v>0.24537675959149877</v>
      </c>
    </row>
    <row r="47" spans="3:15" x14ac:dyDescent="0.25">
      <c r="C47" s="69" t="s">
        <v>295</v>
      </c>
      <c r="D47" s="69"/>
      <c r="E47" s="70">
        <v>0.01</v>
      </c>
      <c r="H47" s="69" t="str">
        <f>'Table 17-3'!AK10</f>
        <v>Other Family Reasons</v>
      </c>
      <c r="I47" s="69"/>
      <c r="J47" s="69">
        <f>'Table 17-3'!AL10</f>
        <v>1428</v>
      </c>
      <c r="M47" t="s">
        <v>442</v>
      </c>
      <c r="O47" s="1">
        <f>SUM(J50,J51,J52)/SUM($J$45:$J$62)</f>
        <v>0.10451743490661515</v>
      </c>
    </row>
    <row r="48" spans="3:15" x14ac:dyDescent="0.25">
      <c r="C48" t="s">
        <v>296</v>
      </c>
      <c r="E48" s="1">
        <v>0.01</v>
      </c>
      <c r="H48" s="67" t="str">
        <f>'Table 17-3'!AK11</f>
        <v>New Job</v>
      </c>
      <c r="I48" s="67"/>
      <c r="J48" s="67">
        <f>'Table 17-3'!AL11</f>
        <v>2667</v>
      </c>
      <c r="M48" t="s">
        <v>441</v>
      </c>
      <c r="N48" s="1">
        <f>E58</f>
        <v>0.1</v>
      </c>
      <c r="O48" s="1"/>
    </row>
    <row r="49" spans="3:15" x14ac:dyDescent="0.25">
      <c r="C49" s="69" t="s">
        <v>297</v>
      </c>
      <c r="D49" s="69"/>
      <c r="E49" s="70">
        <v>0.01</v>
      </c>
      <c r="H49" s="67" t="str">
        <f>'Table 17-3'!AK12</f>
        <v>Look for Work</v>
      </c>
      <c r="I49" s="67"/>
      <c r="J49" s="67">
        <f>'Table 17-3'!AL12</f>
        <v>134</v>
      </c>
      <c r="L49" t="s">
        <v>443</v>
      </c>
      <c r="M49" t="s">
        <v>307</v>
      </c>
      <c r="N49" s="1">
        <f>E59</f>
        <v>0.14000000000000001</v>
      </c>
    </row>
    <row r="50" spans="3:15" x14ac:dyDescent="0.25">
      <c r="C50" s="73" t="s">
        <v>298</v>
      </c>
      <c r="D50" s="73"/>
      <c r="E50" s="74">
        <v>0.02</v>
      </c>
      <c r="H50" s="67" t="str">
        <f>'Table 17-3'!AK13</f>
        <v>Lessen Commute</v>
      </c>
      <c r="I50" s="67"/>
      <c r="J50" s="67">
        <f>'Table 17-3'!AL13</f>
        <v>810</v>
      </c>
      <c r="M50" t="s">
        <v>444</v>
      </c>
      <c r="O50" s="1">
        <f>SUM(J45,J46)/SUM($J$45:$J$62)</f>
        <v>0.14610359738706413</v>
      </c>
    </row>
    <row r="51" spans="3:15" x14ac:dyDescent="0.25">
      <c r="C51" t="s">
        <v>299</v>
      </c>
      <c r="E51" s="1">
        <v>0.04</v>
      </c>
      <c r="H51" s="67" t="str">
        <f>'Table 17-3'!AK14</f>
        <v>Retired</v>
      </c>
      <c r="I51" s="67"/>
      <c r="J51" s="67">
        <f>'Table 17-3'!AL14</f>
        <v>183</v>
      </c>
      <c r="M51" t="s">
        <v>426</v>
      </c>
      <c r="N51" s="1">
        <f>E49+E53+E47</f>
        <v>7.9999999999999988E-2</v>
      </c>
      <c r="O51" s="1">
        <f>J47/SUM($J$45:$J$62)</f>
        <v>0.13138283190725919</v>
      </c>
    </row>
    <row r="52" spans="3:15" x14ac:dyDescent="0.25">
      <c r="C52" s="71" t="s">
        <v>300</v>
      </c>
      <c r="D52" s="71"/>
      <c r="E52" s="72">
        <v>0.04</v>
      </c>
      <c r="H52" s="67" t="str">
        <f>'Table 17-3'!AK15</f>
        <v>Other Job-Related</v>
      </c>
      <c r="I52" s="67"/>
      <c r="J52" s="67">
        <f>'Table 17-3'!AL15</f>
        <v>143</v>
      </c>
      <c r="L52" t="s">
        <v>445</v>
      </c>
      <c r="M52" t="s">
        <v>446</v>
      </c>
      <c r="N52" s="1">
        <f>E54</f>
        <v>7.0000000000000007E-2</v>
      </c>
      <c r="O52" s="1">
        <f>SUM(J53:J55)/SUM($J$45:$J$62)</f>
        <v>0.17499309964118134</v>
      </c>
    </row>
    <row r="53" spans="3:15" x14ac:dyDescent="0.25">
      <c r="C53" s="69" t="s">
        <v>301</v>
      </c>
      <c r="D53" s="69"/>
      <c r="E53" s="70">
        <v>0.06</v>
      </c>
      <c r="H53" s="71" t="str">
        <f>'Table 17-3'!AK16</f>
        <v>Wanted to Own Home</v>
      </c>
      <c r="I53" s="71"/>
      <c r="J53" s="71">
        <f>'Table 17-3'!AL16</f>
        <v>534</v>
      </c>
      <c r="M53" t="s">
        <v>447</v>
      </c>
      <c r="N53" s="1">
        <f>E52</f>
        <v>0.04</v>
      </c>
      <c r="O53" s="1">
        <f>J55/SUM($J$45:$J$62)</f>
        <v>2.051706688747815E-2</v>
      </c>
    </row>
    <row r="54" spans="3:15" x14ac:dyDescent="0.25">
      <c r="C54" s="71" t="s">
        <v>302</v>
      </c>
      <c r="D54" s="71"/>
      <c r="E54" s="72">
        <v>7.0000000000000007E-2</v>
      </c>
      <c r="H54" s="71" t="str">
        <f>'Table 17-3'!AK17</f>
        <v>Wanted Better Home</v>
      </c>
      <c r="I54" s="71"/>
      <c r="J54" s="71">
        <f>'Table 17-3'!AL17</f>
        <v>1145</v>
      </c>
      <c r="M54" t="s">
        <v>448</v>
      </c>
      <c r="N54" s="1">
        <f>E57</f>
        <v>0.09</v>
      </c>
      <c r="O54" s="1">
        <f>SUM(J56:J57)/SUM($J$45:$J$62)</f>
        <v>4.8670530867605116E-2</v>
      </c>
    </row>
    <row r="55" spans="3:15" x14ac:dyDescent="0.25">
      <c r="C55" s="71" t="s">
        <v>303</v>
      </c>
      <c r="D55" s="71"/>
      <c r="E55" s="72">
        <v>7.0000000000000007E-2</v>
      </c>
      <c r="H55" s="71" t="str">
        <f>'Table 17-3'!AK18</f>
        <v>Wanted Better N'hood / Less Crime</v>
      </c>
      <c r="I55" s="71"/>
      <c r="J55" s="71">
        <f>'Table 17-3'!AL18</f>
        <v>223</v>
      </c>
      <c r="M55" t="s">
        <v>323</v>
      </c>
      <c r="O55" s="1">
        <f>J58/SUM($J$45:$J$62)</f>
        <v>4.5082344281902657E-2</v>
      </c>
    </row>
    <row r="56" spans="3:15" x14ac:dyDescent="0.25">
      <c r="C56" s="67" t="s">
        <v>304</v>
      </c>
      <c r="D56" s="67"/>
      <c r="E56" s="68">
        <v>0.09</v>
      </c>
      <c r="H56" s="71" t="str">
        <f>'Table 17-3'!AK19</f>
        <v>Wanted Cheaper Housing</v>
      </c>
      <c r="I56" s="71"/>
      <c r="J56" s="71">
        <f>'Table 17-3'!AL19</f>
        <v>474</v>
      </c>
      <c r="L56" t="s">
        <v>449</v>
      </c>
      <c r="M56" t="s">
        <v>450</v>
      </c>
      <c r="N56" s="1">
        <f>E57</f>
        <v>0.09</v>
      </c>
      <c r="O56" s="1">
        <f>J61/SUM($J$45:$J$62)</f>
        <v>2.8889502254117214E-2</v>
      </c>
    </row>
    <row r="57" spans="3:15" x14ac:dyDescent="0.25">
      <c r="C57" s="73" t="s">
        <v>305</v>
      </c>
      <c r="D57" s="73"/>
      <c r="E57" s="74">
        <v>0.09</v>
      </c>
      <c r="H57" s="71" t="str">
        <f>'Table 17-3'!AK20</f>
        <v>Foreclosure / Eviction</v>
      </c>
      <c r="I57" s="71"/>
      <c r="J57" s="71">
        <f>'Table 17-3'!AL20</f>
        <v>55</v>
      </c>
      <c r="M57" t="s">
        <v>451</v>
      </c>
      <c r="N57" s="1">
        <f>E50</f>
        <v>0.02</v>
      </c>
      <c r="O57" s="1">
        <f>J59/SUM($J$45:$J$62)</f>
        <v>4.0574109853712396E-2</v>
      </c>
    </row>
    <row r="58" spans="3:15" x14ac:dyDescent="0.25">
      <c r="C58" s="67" t="s">
        <v>306</v>
      </c>
      <c r="D58" s="67"/>
      <c r="E58" s="68">
        <v>0.1</v>
      </c>
      <c r="H58" s="71" t="str">
        <f>'Table 17-3'!AK21</f>
        <v>Other Housing Reasons</v>
      </c>
      <c r="I58" s="71"/>
      <c r="J58" s="71">
        <f>'Table 17-3'!AL21</f>
        <v>490</v>
      </c>
      <c r="M58" t="s">
        <v>452</v>
      </c>
      <c r="N58" s="1">
        <f>E51+E48+E45+E46</f>
        <v>6.0000000000000005E-2</v>
      </c>
      <c r="O58" s="1">
        <f>SUM(J60,J62:J63)/SUM($J$45:$J$62)</f>
        <v>7.0843683871561328E-2</v>
      </c>
    </row>
    <row r="59" spans="3:15" x14ac:dyDescent="0.25">
      <c r="C59" s="69" t="s">
        <v>307</v>
      </c>
      <c r="D59" s="69"/>
      <c r="E59" s="70">
        <v>0.14000000000000001</v>
      </c>
      <c r="H59" s="73" t="str">
        <f>'Table 17-3'!AK22</f>
        <v>To Attend School / University</v>
      </c>
      <c r="I59" s="73"/>
      <c r="J59" s="73">
        <f>'Table 17-3'!AL22</f>
        <v>441</v>
      </c>
    </row>
    <row r="60" spans="3:15" x14ac:dyDescent="0.25">
      <c r="C60" s="67" t="s">
        <v>308</v>
      </c>
      <c r="D60" s="67"/>
      <c r="E60" s="68">
        <v>0.24</v>
      </c>
      <c r="H60" t="str">
        <f>'Table 17-3'!AK23</f>
        <v>Change in Climate</v>
      </c>
      <c r="J60">
        <f>'Table 17-3'!AL23</f>
        <v>182</v>
      </c>
    </row>
    <row r="61" spans="3:15" x14ac:dyDescent="0.25">
      <c r="H61" s="73" t="str">
        <f>'Table 17-3'!AK24</f>
        <v>Health Reasons</v>
      </c>
      <c r="I61" s="73"/>
      <c r="J61" s="73">
        <f>'Table 17-3'!AL24</f>
        <v>314</v>
      </c>
    </row>
    <row r="62" spans="3:15" x14ac:dyDescent="0.25">
      <c r="E62" s="1">
        <f>SUM(E45:E60)</f>
        <v>1</v>
      </c>
      <c r="H62" t="str">
        <f>'Table 17-3'!AK25</f>
        <v>Natural Disaster</v>
      </c>
      <c r="J62">
        <f>'Table 17-3'!AL25</f>
        <v>58</v>
      </c>
    </row>
    <row r="63" spans="3:15" x14ac:dyDescent="0.25">
      <c r="H63" t="str">
        <f>'Table 17-3'!AK26</f>
        <v>Other Reason</v>
      </c>
      <c r="J63">
        <f>'Table 17-3'!AL26</f>
        <v>530</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2"/>
  <sheetViews>
    <sheetView topLeftCell="A30" workbookViewId="0">
      <selection activeCell="B45" sqref="B45:H50"/>
    </sheetView>
  </sheetViews>
  <sheetFormatPr defaultRowHeight="15" x14ac:dyDescent="0.25"/>
  <sheetData>
    <row r="1" spans="1:21" x14ac:dyDescent="0.25">
      <c r="A1" t="s">
        <v>79</v>
      </c>
    </row>
    <row r="2" spans="1:21" x14ac:dyDescent="0.25">
      <c r="A2" t="s">
        <v>78</v>
      </c>
    </row>
    <row r="3" spans="1:21" x14ac:dyDescent="0.25">
      <c r="A3" t="s">
        <v>77</v>
      </c>
    </row>
    <row r="4" spans="1:21" x14ac:dyDescent="0.25">
      <c r="A4" t="s">
        <v>76</v>
      </c>
    </row>
    <row r="6" spans="1:21" x14ac:dyDescent="0.25">
      <c r="B6" t="s">
        <v>75</v>
      </c>
    </row>
    <row r="7" spans="1:21" x14ac:dyDescent="0.25">
      <c r="B7" t="s">
        <v>74</v>
      </c>
    </row>
    <row r="8" spans="1:21" x14ac:dyDescent="0.25">
      <c r="B8" t="s">
        <v>73</v>
      </c>
      <c r="L8" t="s">
        <v>72</v>
      </c>
    </row>
    <row r="9" spans="1:21" x14ac:dyDescent="0.25">
      <c r="A9" t="s">
        <v>71</v>
      </c>
      <c r="B9" t="s">
        <v>70</v>
      </c>
      <c r="C9" t="s">
        <v>69</v>
      </c>
      <c r="D9" t="s">
        <v>68</v>
      </c>
      <c r="E9" t="s">
        <v>67</v>
      </c>
      <c r="F9" t="s">
        <v>66</v>
      </c>
      <c r="G9" t="s">
        <v>65</v>
      </c>
      <c r="H9" t="s">
        <v>64</v>
      </c>
      <c r="I9" t="s">
        <v>63</v>
      </c>
      <c r="J9" t="s">
        <v>62</v>
      </c>
      <c r="K9" t="s">
        <v>61</v>
      </c>
      <c r="L9" t="s">
        <v>70</v>
      </c>
      <c r="M9" t="s">
        <v>69</v>
      </c>
      <c r="N9" t="s">
        <v>68</v>
      </c>
      <c r="O9" t="s">
        <v>67</v>
      </c>
      <c r="P9" t="s">
        <v>66</v>
      </c>
      <c r="Q9" t="s">
        <v>65</v>
      </c>
      <c r="R9" t="s">
        <v>64</v>
      </c>
      <c r="S9" t="s">
        <v>63</v>
      </c>
      <c r="T9" t="s">
        <v>62</v>
      </c>
      <c r="U9" t="s">
        <v>61</v>
      </c>
    </row>
    <row r="10" spans="1:21" x14ac:dyDescent="0.25">
      <c r="B10" t="s">
        <v>60</v>
      </c>
    </row>
    <row r="11" spans="1:21" x14ac:dyDescent="0.25">
      <c r="A11" t="s">
        <v>59</v>
      </c>
      <c r="B11" s="3">
        <v>9059</v>
      </c>
      <c r="C11" s="3">
        <v>6413</v>
      </c>
      <c r="D11" s="3">
        <v>12671</v>
      </c>
      <c r="E11" s="3">
        <v>1198</v>
      </c>
      <c r="F11">
        <v>830</v>
      </c>
      <c r="G11">
        <v>264</v>
      </c>
      <c r="H11" s="3">
        <v>-4009</v>
      </c>
      <c r="I11" s="3">
        <v>1202</v>
      </c>
      <c r="J11" s="3">
        <v>4699</v>
      </c>
      <c r="K11" t="s">
        <v>55</v>
      </c>
      <c r="L11" s="3">
        <v>9196</v>
      </c>
      <c r="M11" s="3">
        <v>6499</v>
      </c>
      <c r="N11" s="3">
        <v>11260</v>
      </c>
      <c r="O11" s="3">
        <v>1123</v>
      </c>
      <c r="P11">
        <v>877</v>
      </c>
      <c r="Q11">
        <v>246</v>
      </c>
      <c r="R11" s="3">
        <v>-5125</v>
      </c>
      <c r="S11">
        <v>773</v>
      </c>
      <c r="T11" s="3">
        <v>5365</v>
      </c>
      <c r="U11" t="s">
        <v>55</v>
      </c>
    </row>
    <row r="12" spans="1:21" x14ac:dyDescent="0.25">
      <c r="A12" t="s">
        <v>58</v>
      </c>
      <c r="B12" s="3">
        <v>18075</v>
      </c>
      <c r="C12" s="3">
        <v>6944</v>
      </c>
      <c r="D12" s="3">
        <v>18886</v>
      </c>
      <c r="E12" s="3">
        <v>4451</v>
      </c>
      <c r="F12" s="3">
        <v>2512</v>
      </c>
      <c r="G12" s="3">
        <v>1263</v>
      </c>
      <c r="H12" s="3">
        <v>-5620</v>
      </c>
      <c r="I12" s="3">
        <v>2559</v>
      </c>
      <c r="J12" s="3">
        <v>-2658</v>
      </c>
      <c r="K12" t="s">
        <v>55</v>
      </c>
      <c r="L12" s="3">
        <v>17743</v>
      </c>
      <c r="M12" s="3">
        <v>7244</v>
      </c>
      <c r="N12" s="3">
        <v>17425</v>
      </c>
      <c r="O12" s="3">
        <v>4557</v>
      </c>
      <c r="P12" s="3">
        <v>2510</v>
      </c>
      <c r="Q12" s="3">
        <v>1288</v>
      </c>
      <c r="R12" s="3">
        <v>-1896</v>
      </c>
      <c r="S12" s="3">
        <v>2444</v>
      </c>
      <c r="T12">
        <v>-410</v>
      </c>
      <c r="U12" t="s">
        <v>55</v>
      </c>
    </row>
    <row r="13" spans="1:21" x14ac:dyDescent="0.25">
      <c r="A13" t="s">
        <v>57</v>
      </c>
      <c r="B13" s="3">
        <v>24501</v>
      </c>
      <c r="C13" s="3">
        <v>16207</v>
      </c>
      <c r="D13" s="3">
        <v>28023</v>
      </c>
      <c r="E13" s="3">
        <v>8791</v>
      </c>
      <c r="F13" s="3">
        <v>4603</v>
      </c>
      <c r="G13" s="3">
        <v>3816</v>
      </c>
      <c r="H13" s="3">
        <v>5718</v>
      </c>
      <c r="I13" s="3">
        <v>-13099</v>
      </c>
      <c r="J13" s="3">
        <v>9740</v>
      </c>
      <c r="K13" t="s">
        <v>55</v>
      </c>
      <c r="L13" s="3">
        <v>24100</v>
      </c>
      <c r="M13" s="3">
        <v>16075</v>
      </c>
      <c r="N13" s="3">
        <v>33295</v>
      </c>
      <c r="O13" s="3">
        <v>8952</v>
      </c>
      <c r="P13" s="3">
        <v>4620</v>
      </c>
      <c r="Q13" s="3">
        <v>3911</v>
      </c>
      <c r="R13" s="3">
        <v>3771</v>
      </c>
      <c r="S13" s="3">
        <v>-14437</v>
      </c>
      <c r="T13" s="3">
        <v>17021</v>
      </c>
      <c r="U13" t="s">
        <v>55</v>
      </c>
    </row>
    <row r="15" spans="1:21" x14ac:dyDescent="0.25">
      <c r="A15" t="s">
        <v>56</v>
      </c>
    </row>
    <row r="16" spans="1:21" x14ac:dyDescent="0.25">
      <c r="A16" t="s">
        <v>55</v>
      </c>
      <c r="B16" t="s">
        <v>54</v>
      </c>
    </row>
    <row r="18" spans="1:2" x14ac:dyDescent="0.25">
      <c r="A18" t="s">
        <v>53</v>
      </c>
    </row>
    <row r="19" spans="1:2" x14ac:dyDescent="0.25">
      <c r="A19">
        <v>1</v>
      </c>
      <c r="B19" t="s">
        <v>52</v>
      </c>
    </row>
    <row r="20" spans="1:2" x14ac:dyDescent="0.25">
      <c r="A20">
        <v>2</v>
      </c>
      <c r="B20" t="s">
        <v>51</v>
      </c>
    </row>
    <row r="21" spans="1:2" x14ac:dyDescent="0.25">
      <c r="A21">
        <v>3</v>
      </c>
      <c r="B21" t="s">
        <v>50</v>
      </c>
    </row>
    <row r="22" spans="1:2" x14ac:dyDescent="0.25">
      <c r="A22">
        <v>4</v>
      </c>
      <c r="B22" t="s">
        <v>49</v>
      </c>
    </row>
    <row r="23" spans="1:2" x14ac:dyDescent="0.25">
      <c r="A23">
        <v>5</v>
      </c>
      <c r="B23" t="s">
        <v>48</v>
      </c>
    </row>
    <row r="24" spans="1:2" x14ac:dyDescent="0.25">
      <c r="A24">
        <v>6</v>
      </c>
      <c r="B24" t="s">
        <v>47</v>
      </c>
    </row>
    <row r="25" spans="1:2" x14ac:dyDescent="0.25">
      <c r="A25">
        <v>7</v>
      </c>
      <c r="B25" t="s">
        <v>46</v>
      </c>
    </row>
    <row r="26" spans="1:2" x14ac:dyDescent="0.25">
      <c r="A26">
        <v>8</v>
      </c>
      <c r="B26" t="s">
        <v>45</v>
      </c>
    </row>
    <row r="27" spans="1:2" x14ac:dyDescent="0.25">
      <c r="A27">
        <v>9</v>
      </c>
      <c r="B27" t="s">
        <v>44</v>
      </c>
    </row>
    <row r="28" spans="1:2" x14ac:dyDescent="0.25">
      <c r="A28">
        <v>10</v>
      </c>
      <c r="B28" t="s">
        <v>43</v>
      </c>
    </row>
    <row r="29" spans="1:2" x14ac:dyDescent="0.25">
      <c r="A29">
        <v>11</v>
      </c>
      <c r="B29" t="s">
        <v>42</v>
      </c>
    </row>
    <row r="30" spans="1:2" x14ac:dyDescent="0.25">
      <c r="A30">
        <v>12</v>
      </c>
      <c r="B30" t="s">
        <v>41</v>
      </c>
    </row>
    <row r="31" spans="1:2" x14ac:dyDescent="0.25">
      <c r="A31">
        <v>13</v>
      </c>
      <c r="B31" t="s">
        <v>40</v>
      </c>
    </row>
    <row r="32" spans="1:2" x14ac:dyDescent="0.25">
      <c r="A32">
        <v>14</v>
      </c>
      <c r="B32" t="s">
        <v>39</v>
      </c>
    </row>
    <row r="33" spans="1:18" x14ac:dyDescent="0.25">
      <c r="A33">
        <v>15</v>
      </c>
      <c r="B33" t="s">
        <v>38</v>
      </c>
    </row>
    <row r="34" spans="1:18" x14ac:dyDescent="0.25">
      <c r="A34">
        <v>16</v>
      </c>
      <c r="B34" t="s">
        <v>37</v>
      </c>
    </row>
    <row r="35" spans="1:18" x14ac:dyDescent="0.25">
      <c r="A35">
        <v>17</v>
      </c>
      <c r="B35" t="s">
        <v>36</v>
      </c>
    </row>
    <row r="36" spans="1:18" x14ac:dyDescent="0.25">
      <c r="A36">
        <v>18</v>
      </c>
      <c r="B36" t="s">
        <v>35</v>
      </c>
    </row>
    <row r="38" spans="1:18" x14ac:dyDescent="0.25">
      <c r="A38" t="s">
        <v>34</v>
      </c>
    </row>
    <row r="39" spans="1:18" x14ac:dyDescent="0.25">
      <c r="A39" t="s">
        <v>33</v>
      </c>
    </row>
    <row r="40" spans="1:18" x14ac:dyDescent="0.25">
      <c r="A40" t="s">
        <v>32</v>
      </c>
    </row>
    <row r="44" spans="1:18" x14ac:dyDescent="0.25">
      <c r="N44" t="str">
        <f>'1710013501-eng-1'!B6</f>
        <v>Both sexes</v>
      </c>
    </row>
    <row r="45" spans="1:18" x14ac:dyDescent="0.25">
      <c r="C45" t="str">
        <f>'1710014101-eng-1'!K6</f>
        <v>Winnipeg (CMA), Manitoba</v>
      </c>
      <c r="E45" t="str">
        <f>'1710014101-eng-1'!M6</f>
        <v>Calgary (CMA), Alberta</v>
      </c>
      <c r="G45" t="str">
        <f>'1710014101-eng-1'!O6</f>
        <v>Vancouver (CMA), British Columbia</v>
      </c>
      <c r="N45" t="str">
        <f>'1710013501-eng-1'!B7</f>
        <v>All ages</v>
      </c>
    </row>
    <row r="46" spans="1:18" x14ac:dyDescent="0.25">
      <c r="C46" t="str">
        <f>'1710014101-eng-1'!K7</f>
        <v>2016 / 2017</v>
      </c>
      <c r="D46" t="str">
        <f>'1710014101-eng-1'!L7</f>
        <v>2017 / 2018</v>
      </c>
      <c r="E46" t="str">
        <f>'1710014101-eng-1'!M7</f>
        <v>2016 / 2017</v>
      </c>
      <c r="F46" t="str">
        <f>'1710014101-eng-1'!N7</f>
        <v>2017 / 2018</v>
      </c>
      <c r="G46" t="str">
        <f>'1710014101-eng-1'!O7</f>
        <v>2016 / 2017</v>
      </c>
      <c r="H46" t="str">
        <f>'1710014101-eng-1'!P7</f>
        <v>2017 / 2018</v>
      </c>
      <c r="M46" t="str">
        <f>'1710013501-eng-1'!A8</f>
        <v>Geography</v>
      </c>
      <c r="N46">
        <f>'1710013501-eng-1'!B8</f>
        <v>2015</v>
      </c>
      <c r="O46">
        <f>'1710013501-eng-1'!C8</f>
        <v>2016</v>
      </c>
      <c r="P46">
        <f>'1710013501-eng-1'!D8</f>
        <v>2017</v>
      </c>
      <c r="Q46">
        <f>'1710013501-eng-1'!E8</f>
        <v>2018</v>
      </c>
      <c r="R46">
        <f>'1710013501-eng-1'!F8</f>
        <v>2019</v>
      </c>
    </row>
    <row r="47" spans="1:18" x14ac:dyDescent="0.25">
      <c r="B47" t="s">
        <v>270</v>
      </c>
      <c r="C47" s="3">
        <f>O48-C11-E11-G11-(C48-I11)-(C49-H11)</f>
        <v>776251</v>
      </c>
      <c r="D47" s="3">
        <f>P48-M11-O11-G11-(D48-S11)-(D49-R11)</f>
        <v>792063</v>
      </c>
      <c r="E47" s="3">
        <f>O49-C12-E12-G12-(E48-I12)-(E49-H12)</f>
        <v>1388672</v>
      </c>
      <c r="F47" s="3">
        <f>P49-M12-O12-Q12-(F48-S12)-(F49-R12)</f>
        <v>1411548</v>
      </c>
      <c r="G47" s="3">
        <f>O50-C13-E13-G13-(G48-I13)-(G49-H13)</f>
        <v>2505512</v>
      </c>
      <c r="H47" s="3">
        <f>P50-M13-O13-Q13-(H48-S13)-(H49-R13)</f>
        <v>2534261</v>
      </c>
      <c r="N47" t="str">
        <f>'1710013501-eng-1'!B9</f>
        <v>Persons</v>
      </c>
    </row>
    <row r="48" spans="1:18" x14ac:dyDescent="0.25">
      <c r="B48" t="s">
        <v>272</v>
      </c>
      <c r="C48">
        <f>'1710014101-eng-1'!K9</f>
        <v>7867</v>
      </c>
      <c r="D48">
        <f>'1710014101-eng-1'!L9</f>
        <v>7424</v>
      </c>
      <c r="E48">
        <f>'1710014101-eng-1'!M9</f>
        <v>15750</v>
      </c>
      <c r="F48">
        <f>'1710014101-eng-1'!N9</f>
        <v>15018</v>
      </c>
      <c r="G48">
        <f>'1710014101-eng-1'!O9</f>
        <v>16736</v>
      </c>
      <c r="H48">
        <f>'1710014101-eng-1'!P9</f>
        <v>16045</v>
      </c>
      <c r="M48" t="str">
        <f>'1710013501-eng-1'!A10</f>
        <v>Winnipeg (CMA), Manitoba</v>
      </c>
      <c r="N48">
        <f>'1710013501-eng-1'!B10</f>
        <v>785860</v>
      </c>
      <c r="O48">
        <f>'1710013501-eng-1'!C10</f>
        <v>801177</v>
      </c>
      <c r="P48">
        <f>'1710013501-eng-1'!D10</f>
        <v>817754</v>
      </c>
      <c r="Q48">
        <f>'1710013501-eng-1'!E10</f>
        <v>832232</v>
      </c>
      <c r="R48">
        <f>'1710013501-eng-1'!F10</f>
        <v>844566</v>
      </c>
    </row>
    <row r="49" spans="2:18" x14ac:dyDescent="0.25">
      <c r="B49" t="s">
        <v>273</v>
      </c>
      <c r="C49">
        <f>'1710014101-eng-1'!K10</f>
        <v>6377</v>
      </c>
      <c r="D49">
        <f>'1710014101-eng-1'!L10</f>
        <v>6029</v>
      </c>
      <c r="E49">
        <f>'1710014101-eng-1'!M10</f>
        <v>18019</v>
      </c>
      <c r="F49">
        <f>'1710014101-eng-1'!N10</f>
        <v>20149</v>
      </c>
      <c r="G49">
        <f>'1710014101-eng-1'!O10</f>
        <v>23759</v>
      </c>
      <c r="H49">
        <f>'1710014101-eng-1'!P10</f>
        <v>22964</v>
      </c>
      <c r="M49" t="str">
        <f>'1710013501-eng-1'!A11</f>
        <v>Calgary (CMA), Alberta</v>
      </c>
      <c r="N49">
        <f>'1710013501-eng-1'!B11</f>
        <v>1414010</v>
      </c>
      <c r="O49">
        <f>'1710013501-eng-1'!C11</f>
        <v>1438160</v>
      </c>
      <c r="P49">
        <f>'1710013501-eng-1'!D11</f>
        <v>1459256</v>
      </c>
      <c r="Q49">
        <f>'1710013501-eng-1'!E11</f>
        <v>1483983</v>
      </c>
      <c r="R49">
        <f>'1710013501-eng-1'!F11</f>
        <v>1514723</v>
      </c>
    </row>
    <row r="50" spans="2:18" x14ac:dyDescent="0.25">
      <c r="B50" t="s">
        <v>271</v>
      </c>
      <c r="C50" s="3">
        <f>D11+F11+J11</f>
        <v>18200</v>
      </c>
      <c r="D50" s="3">
        <f>N11+P11+T11</f>
        <v>17502</v>
      </c>
      <c r="E50" s="3">
        <f>D12+F12+J12</f>
        <v>18740</v>
      </c>
      <c r="F50" s="3">
        <f>N12+P12+T12</f>
        <v>19525</v>
      </c>
      <c r="G50" s="3">
        <f>D13+F13+J13</f>
        <v>42366</v>
      </c>
      <c r="H50" s="3">
        <f>N13+P13+T13</f>
        <v>54936</v>
      </c>
      <c r="M50" t="str">
        <f>'1710013501-eng-1'!A12</f>
        <v>Vancouver (CMA), British Columbia</v>
      </c>
      <c r="N50">
        <f>'1710013501-eng-1'!B12</f>
        <v>2544484</v>
      </c>
      <c r="O50">
        <f>'1710013501-eng-1'!C12</f>
        <v>2582202</v>
      </c>
      <c r="P50">
        <f>'1710013501-eng-1'!D12</f>
        <v>2612874</v>
      </c>
      <c r="Q50">
        <f>'1710013501-eng-1'!E12</f>
        <v>2652306</v>
      </c>
      <c r="R50">
        <f>'1710013501-eng-1'!F12</f>
        <v>2691351</v>
      </c>
    </row>
    <row r="52" spans="2:18" x14ac:dyDescent="0.25">
      <c r="C52"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8"/>
  <sheetViews>
    <sheetView workbookViewId="0">
      <selection activeCell="A6" sqref="A6:F12"/>
    </sheetView>
  </sheetViews>
  <sheetFormatPr defaultRowHeight="15" x14ac:dyDescent="0.25"/>
  <sheetData>
    <row r="1" spans="1:6" x14ac:dyDescent="0.25">
      <c r="A1" t="s">
        <v>88</v>
      </c>
    </row>
    <row r="2" spans="1:6" x14ac:dyDescent="0.25">
      <c r="A2" t="s">
        <v>78</v>
      </c>
    </row>
    <row r="3" spans="1:6" x14ac:dyDescent="0.25">
      <c r="A3" t="s">
        <v>87</v>
      </c>
    </row>
    <row r="4" spans="1:6" x14ac:dyDescent="0.25">
      <c r="A4" t="s">
        <v>76</v>
      </c>
    </row>
    <row r="6" spans="1:6" x14ac:dyDescent="0.25">
      <c r="B6" t="s">
        <v>75</v>
      </c>
    </row>
    <row r="7" spans="1:6" x14ac:dyDescent="0.25">
      <c r="B7" t="s">
        <v>74</v>
      </c>
    </row>
    <row r="8" spans="1:6" x14ac:dyDescent="0.25">
      <c r="A8" t="s">
        <v>71</v>
      </c>
      <c r="B8">
        <v>2015</v>
      </c>
      <c r="C8">
        <v>2016</v>
      </c>
      <c r="D8">
        <v>2017</v>
      </c>
      <c r="E8">
        <v>2018</v>
      </c>
      <c r="F8">
        <v>2019</v>
      </c>
    </row>
    <row r="9" spans="1:6" x14ac:dyDescent="0.25">
      <c r="B9" t="s">
        <v>60</v>
      </c>
    </row>
    <row r="10" spans="1:6" x14ac:dyDescent="0.25">
      <c r="A10" t="s">
        <v>59</v>
      </c>
      <c r="B10" s="3">
        <v>785860</v>
      </c>
      <c r="C10" s="3">
        <v>801177</v>
      </c>
      <c r="D10" s="3">
        <v>817754</v>
      </c>
      <c r="E10" s="3">
        <v>832232</v>
      </c>
      <c r="F10" s="3">
        <v>844566</v>
      </c>
    </row>
    <row r="11" spans="1:6" x14ac:dyDescent="0.25">
      <c r="A11" t="s">
        <v>58</v>
      </c>
      <c r="B11" s="3">
        <v>1414010</v>
      </c>
      <c r="C11" s="3">
        <v>1438160</v>
      </c>
      <c r="D11" s="3">
        <v>1459256</v>
      </c>
      <c r="E11" s="3">
        <v>1483983</v>
      </c>
      <c r="F11" s="3">
        <v>1514723</v>
      </c>
    </row>
    <row r="12" spans="1:6" x14ac:dyDescent="0.25">
      <c r="A12" t="s">
        <v>57</v>
      </c>
      <c r="B12" s="3">
        <v>2544484</v>
      </c>
      <c r="C12" s="3">
        <v>2582202</v>
      </c>
      <c r="D12" s="3">
        <v>2612874</v>
      </c>
      <c r="E12" s="3">
        <v>2652306</v>
      </c>
      <c r="F12" s="3">
        <v>2691351</v>
      </c>
    </row>
    <row r="14" spans="1:6" x14ac:dyDescent="0.25">
      <c r="A14" t="s">
        <v>56</v>
      </c>
    </row>
    <row r="16" spans="1:6" x14ac:dyDescent="0.25">
      <c r="A16" t="s">
        <v>53</v>
      </c>
    </row>
    <row r="17" spans="1:2" x14ac:dyDescent="0.25">
      <c r="A17">
        <v>1</v>
      </c>
      <c r="B17" t="s">
        <v>52</v>
      </c>
    </row>
    <row r="18" spans="1:2" x14ac:dyDescent="0.25">
      <c r="A18">
        <v>2</v>
      </c>
      <c r="B18" t="s">
        <v>86</v>
      </c>
    </row>
    <row r="19" spans="1:2" x14ac:dyDescent="0.25">
      <c r="A19">
        <v>3</v>
      </c>
      <c r="B19" t="s">
        <v>50</v>
      </c>
    </row>
    <row r="20" spans="1:2" x14ac:dyDescent="0.25">
      <c r="A20">
        <v>4</v>
      </c>
      <c r="B20" t="s">
        <v>85</v>
      </c>
    </row>
    <row r="21" spans="1:2" x14ac:dyDescent="0.25">
      <c r="A21">
        <v>5</v>
      </c>
      <c r="B21" t="s">
        <v>84</v>
      </c>
    </row>
    <row r="22" spans="1:2" x14ac:dyDescent="0.25">
      <c r="A22">
        <v>6</v>
      </c>
      <c r="B22" t="s">
        <v>49</v>
      </c>
    </row>
    <row r="23" spans="1:2" x14ac:dyDescent="0.25">
      <c r="A23">
        <v>7</v>
      </c>
      <c r="B23" t="s">
        <v>83</v>
      </c>
    </row>
    <row r="24" spans="1:2" x14ac:dyDescent="0.25">
      <c r="A24">
        <v>8</v>
      </c>
      <c r="B24" t="s">
        <v>47</v>
      </c>
    </row>
    <row r="26" spans="1:2" x14ac:dyDescent="0.25">
      <c r="A26" t="s">
        <v>82</v>
      </c>
    </row>
    <row r="27" spans="1:2" x14ac:dyDescent="0.25">
      <c r="A27" t="s">
        <v>81</v>
      </c>
    </row>
    <row r="28" spans="1:2" x14ac:dyDescent="0.25">
      <c r="A28" t="s">
        <v>80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95"/>
  <sheetViews>
    <sheetView workbookViewId="0">
      <selection activeCell="J6" sqref="J6:P10"/>
    </sheetView>
  </sheetViews>
  <sheetFormatPr defaultRowHeight="15" x14ac:dyDescent="0.25"/>
  <cols>
    <col min="1" max="1" width="30.5703125" customWidth="1"/>
  </cols>
  <sheetData>
    <row r="1" spans="1:16" x14ac:dyDescent="0.25">
      <c r="A1" t="s">
        <v>267</v>
      </c>
    </row>
    <row r="2" spans="1:16" x14ac:dyDescent="0.25">
      <c r="A2" t="s">
        <v>78</v>
      </c>
    </row>
    <row r="3" spans="1:16" x14ac:dyDescent="0.25">
      <c r="A3" t="s">
        <v>266</v>
      </c>
    </row>
    <row r="4" spans="1:16" x14ac:dyDescent="0.25">
      <c r="A4" t="s">
        <v>76</v>
      </c>
    </row>
    <row r="6" spans="1:16" x14ac:dyDescent="0.25">
      <c r="B6" t="s">
        <v>59</v>
      </c>
      <c r="D6" t="s">
        <v>58</v>
      </c>
      <c r="F6" t="s">
        <v>57</v>
      </c>
      <c r="K6" t="s">
        <v>59</v>
      </c>
      <c r="M6" t="s">
        <v>58</v>
      </c>
      <c r="O6" t="s">
        <v>57</v>
      </c>
    </row>
    <row r="7" spans="1:16" x14ac:dyDescent="0.25">
      <c r="A7" t="s">
        <v>265</v>
      </c>
      <c r="B7" t="s">
        <v>73</v>
      </c>
      <c r="C7" t="s">
        <v>72</v>
      </c>
      <c r="D7" t="s">
        <v>73</v>
      </c>
      <c r="E7" t="s">
        <v>72</v>
      </c>
      <c r="F7" t="s">
        <v>73</v>
      </c>
      <c r="G7" t="s">
        <v>72</v>
      </c>
      <c r="K7" t="s">
        <v>73</v>
      </c>
      <c r="L7" t="s">
        <v>72</v>
      </c>
      <c r="M7" t="s">
        <v>73</v>
      </c>
      <c r="N7" t="s">
        <v>72</v>
      </c>
      <c r="O7" t="s">
        <v>73</v>
      </c>
      <c r="P7" t="s">
        <v>72</v>
      </c>
    </row>
    <row r="8" spans="1:16" x14ac:dyDescent="0.25">
      <c r="B8" t="s">
        <v>60</v>
      </c>
    </row>
    <row r="9" spans="1:16" x14ac:dyDescent="0.25">
      <c r="A9" t="s">
        <v>264</v>
      </c>
      <c r="B9">
        <v>43</v>
      </c>
      <c r="C9">
        <v>38</v>
      </c>
      <c r="D9">
        <v>189</v>
      </c>
      <c r="E9">
        <v>302</v>
      </c>
      <c r="F9">
        <v>122</v>
      </c>
      <c r="G9">
        <v>145</v>
      </c>
      <c r="J9" t="s">
        <v>268</v>
      </c>
      <c r="K9">
        <f>SUM(B112:B118)</f>
        <v>7867</v>
      </c>
      <c r="L9">
        <f>SUM(C112:C118)</f>
        <v>7424</v>
      </c>
      <c r="M9">
        <f>SUM(D132:D149,D130)</f>
        <v>15750</v>
      </c>
      <c r="N9">
        <f>SUM(E132:E149,E130)</f>
        <v>15018</v>
      </c>
      <c r="O9" s="3">
        <f>SUM(F150:F176)</f>
        <v>16736</v>
      </c>
      <c r="P9" s="3">
        <f>SUM(G150:G176)</f>
        <v>16045</v>
      </c>
    </row>
    <row r="10" spans="1:16" x14ac:dyDescent="0.25">
      <c r="A10" t="s">
        <v>263</v>
      </c>
      <c r="B10">
        <v>0</v>
      </c>
      <c r="C10">
        <v>1</v>
      </c>
      <c r="D10">
        <v>3</v>
      </c>
      <c r="E10">
        <v>8</v>
      </c>
      <c r="F10">
        <v>0</v>
      </c>
      <c r="G10">
        <v>4</v>
      </c>
      <c r="J10" t="s">
        <v>269</v>
      </c>
      <c r="K10">
        <f>SUM(B9:B181)-K9</f>
        <v>6377</v>
      </c>
      <c r="L10">
        <f>SUM(C9:C181)-L9</f>
        <v>6029</v>
      </c>
      <c r="M10">
        <f>SUM(D9:D181)-M9</f>
        <v>18019</v>
      </c>
      <c r="N10">
        <f>SUM(E9:E181)-N9</f>
        <v>20149</v>
      </c>
      <c r="O10" s="3">
        <f>SUM(F9:F181)-O9</f>
        <v>23759</v>
      </c>
      <c r="P10" s="3">
        <f>SUM(G9:G181)-P9</f>
        <v>22964</v>
      </c>
    </row>
    <row r="11" spans="1:16" x14ac:dyDescent="0.25">
      <c r="A11" t="s">
        <v>262</v>
      </c>
      <c r="B11">
        <v>6</v>
      </c>
      <c r="C11">
        <v>1</v>
      </c>
      <c r="D11">
        <v>8</v>
      </c>
      <c r="E11">
        <v>8</v>
      </c>
      <c r="F11">
        <v>0</v>
      </c>
      <c r="G11">
        <v>1</v>
      </c>
    </row>
    <row r="12" spans="1:16" x14ac:dyDescent="0.25">
      <c r="A12" t="s">
        <v>261</v>
      </c>
      <c r="B12">
        <v>0</v>
      </c>
      <c r="C12">
        <v>2</v>
      </c>
      <c r="D12">
        <v>7</v>
      </c>
      <c r="E12">
        <v>11</v>
      </c>
      <c r="F12">
        <v>2</v>
      </c>
      <c r="G12">
        <v>1</v>
      </c>
    </row>
    <row r="13" spans="1:16" x14ac:dyDescent="0.25">
      <c r="A13" t="s">
        <v>260</v>
      </c>
      <c r="B13">
        <v>1</v>
      </c>
      <c r="C13">
        <v>2</v>
      </c>
      <c r="D13">
        <v>24</v>
      </c>
      <c r="E13">
        <v>37</v>
      </c>
      <c r="F13">
        <v>13</v>
      </c>
      <c r="G13">
        <v>15</v>
      </c>
    </row>
    <row r="14" spans="1:16" x14ac:dyDescent="0.25">
      <c r="A14" t="s">
        <v>259</v>
      </c>
      <c r="B14">
        <v>15</v>
      </c>
      <c r="C14">
        <v>10</v>
      </c>
      <c r="D14">
        <v>137</v>
      </c>
      <c r="E14">
        <v>176</v>
      </c>
      <c r="F14">
        <v>35</v>
      </c>
      <c r="G14">
        <v>29</v>
      </c>
    </row>
    <row r="15" spans="1:16" x14ac:dyDescent="0.25">
      <c r="A15" t="s">
        <v>258</v>
      </c>
      <c r="B15">
        <v>8</v>
      </c>
      <c r="C15">
        <v>11</v>
      </c>
      <c r="D15">
        <v>68</v>
      </c>
      <c r="E15">
        <v>81</v>
      </c>
      <c r="F15">
        <v>145</v>
      </c>
      <c r="G15">
        <v>142</v>
      </c>
    </row>
    <row r="16" spans="1:16" x14ac:dyDescent="0.25">
      <c r="A16" t="s">
        <v>257</v>
      </c>
      <c r="B16">
        <v>4</v>
      </c>
      <c r="C16">
        <v>6</v>
      </c>
      <c r="D16">
        <v>12</v>
      </c>
      <c r="E16">
        <v>10</v>
      </c>
      <c r="F16">
        <v>4</v>
      </c>
      <c r="G16">
        <v>6</v>
      </c>
    </row>
    <row r="17" spans="1:7" x14ac:dyDescent="0.25">
      <c r="A17" t="s">
        <v>256</v>
      </c>
      <c r="B17">
        <v>3</v>
      </c>
      <c r="C17">
        <v>1</v>
      </c>
      <c r="D17">
        <v>32</v>
      </c>
      <c r="E17">
        <v>23</v>
      </c>
      <c r="F17">
        <v>10</v>
      </c>
      <c r="G17">
        <v>13</v>
      </c>
    </row>
    <row r="18" spans="1:7" x14ac:dyDescent="0.25">
      <c r="A18" t="s">
        <v>255</v>
      </c>
      <c r="B18">
        <v>99</v>
      </c>
      <c r="C18">
        <v>73</v>
      </c>
      <c r="D18">
        <v>412</v>
      </c>
      <c r="E18">
        <v>447</v>
      </c>
      <c r="F18">
        <v>354</v>
      </c>
      <c r="G18">
        <v>364</v>
      </c>
    </row>
    <row r="19" spans="1:7" x14ac:dyDescent="0.25">
      <c r="A19" t="s">
        <v>254</v>
      </c>
      <c r="B19">
        <v>3</v>
      </c>
      <c r="C19">
        <v>0</v>
      </c>
      <c r="D19">
        <v>18</v>
      </c>
      <c r="E19">
        <v>13</v>
      </c>
      <c r="F19">
        <v>6</v>
      </c>
      <c r="G19">
        <v>11</v>
      </c>
    </row>
    <row r="20" spans="1:7" x14ac:dyDescent="0.25">
      <c r="A20" t="s">
        <v>253</v>
      </c>
      <c r="B20">
        <v>2</v>
      </c>
      <c r="C20">
        <v>4</v>
      </c>
      <c r="D20">
        <v>42</v>
      </c>
      <c r="E20">
        <v>31</v>
      </c>
      <c r="F20">
        <v>14</v>
      </c>
      <c r="G20">
        <v>21</v>
      </c>
    </row>
    <row r="21" spans="1:7" x14ac:dyDescent="0.25">
      <c r="A21" t="s">
        <v>252</v>
      </c>
      <c r="B21">
        <v>1</v>
      </c>
      <c r="C21">
        <v>0</v>
      </c>
      <c r="D21">
        <v>38</v>
      </c>
      <c r="E21">
        <v>29</v>
      </c>
      <c r="F21">
        <v>4</v>
      </c>
      <c r="G21">
        <v>9</v>
      </c>
    </row>
    <row r="22" spans="1:7" x14ac:dyDescent="0.25">
      <c r="A22" t="s">
        <v>251</v>
      </c>
      <c r="B22">
        <v>6</v>
      </c>
      <c r="C22">
        <v>2</v>
      </c>
      <c r="D22">
        <v>62</v>
      </c>
      <c r="E22">
        <v>70</v>
      </c>
      <c r="F22">
        <v>33</v>
      </c>
      <c r="G22">
        <v>23</v>
      </c>
    </row>
    <row r="23" spans="1:7" x14ac:dyDescent="0.25">
      <c r="A23" t="s">
        <v>250</v>
      </c>
      <c r="B23">
        <v>62</v>
      </c>
      <c r="C23">
        <v>38</v>
      </c>
      <c r="D23">
        <v>178</v>
      </c>
      <c r="E23">
        <v>153</v>
      </c>
      <c r="F23">
        <v>92</v>
      </c>
      <c r="G23">
        <v>102</v>
      </c>
    </row>
    <row r="24" spans="1:7" x14ac:dyDescent="0.25">
      <c r="A24" t="s">
        <v>249</v>
      </c>
      <c r="B24">
        <v>14</v>
      </c>
      <c r="C24">
        <v>22</v>
      </c>
      <c r="D24">
        <v>84</v>
      </c>
      <c r="E24">
        <v>107</v>
      </c>
      <c r="F24">
        <v>57</v>
      </c>
      <c r="G24">
        <v>108</v>
      </c>
    </row>
    <row r="25" spans="1:7" x14ac:dyDescent="0.25">
      <c r="A25" t="s">
        <v>248</v>
      </c>
      <c r="B25">
        <v>4</v>
      </c>
      <c r="C25">
        <v>16</v>
      </c>
      <c r="D25">
        <v>90</v>
      </c>
      <c r="E25">
        <v>84</v>
      </c>
      <c r="F25">
        <v>72</v>
      </c>
      <c r="G25">
        <v>94</v>
      </c>
    </row>
    <row r="26" spans="1:7" x14ac:dyDescent="0.25">
      <c r="A26" t="s">
        <v>247</v>
      </c>
      <c r="B26">
        <v>38</v>
      </c>
      <c r="C26">
        <v>35</v>
      </c>
      <c r="D26">
        <v>79</v>
      </c>
      <c r="E26">
        <v>71</v>
      </c>
      <c r="F26">
        <v>99</v>
      </c>
      <c r="G26">
        <v>78</v>
      </c>
    </row>
    <row r="27" spans="1:7" x14ac:dyDescent="0.25">
      <c r="A27" t="s">
        <v>246</v>
      </c>
      <c r="B27">
        <v>0</v>
      </c>
      <c r="C27">
        <v>2</v>
      </c>
      <c r="D27">
        <v>7</v>
      </c>
      <c r="E27">
        <v>12</v>
      </c>
      <c r="F27">
        <v>3</v>
      </c>
      <c r="G27">
        <v>4</v>
      </c>
    </row>
    <row r="28" spans="1:7" x14ac:dyDescent="0.25">
      <c r="A28" t="s">
        <v>245</v>
      </c>
      <c r="B28">
        <v>0</v>
      </c>
      <c r="C28">
        <v>4</v>
      </c>
      <c r="D28">
        <v>19</v>
      </c>
      <c r="E28">
        <v>13</v>
      </c>
      <c r="F28">
        <v>6</v>
      </c>
      <c r="G28">
        <v>6</v>
      </c>
    </row>
    <row r="29" spans="1:7" x14ac:dyDescent="0.25">
      <c r="A29" t="s">
        <v>244</v>
      </c>
      <c r="B29">
        <v>0</v>
      </c>
      <c r="C29">
        <v>0</v>
      </c>
      <c r="D29">
        <v>5</v>
      </c>
      <c r="E29">
        <v>0</v>
      </c>
      <c r="F29">
        <v>1</v>
      </c>
      <c r="G29">
        <v>1</v>
      </c>
    </row>
    <row r="30" spans="1:7" x14ac:dyDescent="0.25">
      <c r="A30" t="s">
        <v>243</v>
      </c>
      <c r="B30">
        <v>36</v>
      </c>
      <c r="C30">
        <v>21</v>
      </c>
      <c r="D30">
        <v>97</v>
      </c>
      <c r="E30">
        <v>94</v>
      </c>
      <c r="F30">
        <v>68</v>
      </c>
      <c r="G30">
        <v>37</v>
      </c>
    </row>
    <row r="31" spans="1:7" x14ac:dyDescent="0.25">
      <c r="A31" t="s">
        <v>242</v>
      </c>
      <c r="B31">
        <v>0</v>
      </c>
      <c r="C31">
        <v>1</v>
      </c>
      <c r="D31">
        <v>6</v>
      </c>
      <c r="E31">
        <v>1</v>
      </c>
      <c r="F31">
        <v>0</v>
      </c>
      <c r="G31">
        <v>2</v>
      </c>
    </row>
    <row r="32" spans="1:7" x14ac:dyDescent="0.25">
      <c r="A32" t="s">
        <v>241</v>
      </c>
      <c r="B32">
        <v>0</v>
      </c>
      <c r="C32">
        <v>1</v>
      </c>
      <c r="D32">
        <v>2</v>
      </c>
      <c r="E32">
        <v>1</v>
      </c>
      <c r="F32">
        <v>0</v>
      </c>
      <c r="G32">
        <v>2</v>
      </c>
    </row>
    <row r="33" spans="1:7" x14ac:dyDescent="0.25">
      <c r="A33" t="s">
        <v>240</v>
      </c>
      <c r="B33">
        <v>0</v>
      </c>
      <c r="C33">
        <v>0</v>
      </c>
      <c r="D33">
        <v>4</v>
      </c>
      <c r="E33">
        <v>0</v>
      </c>
      <c r="F33">
        <v>0</v>
      </c>
      <c r="G33">
        <v>0</v>
      </c>
    </row>
    <row r="34" spans="1:7" x14ac:dyDescent="0.25">
      <c r="A34" t="s">
        <v>239</v>
      </c>
      <c r="B34">
        <v>0</v>
      </c>
      <c r="C34">
        <v>0</v>
      </c>
      <c r="D34">
        <v>1</v>
      </c>
      <c r="E34">
        <v>0</v>
      </c>
      <c r="F34">
        <v>0</v>
      </c>
      <c r="G34">
        <v>0</v>
      </c>
    </row>
    <row r="35" spans="1:7" x14ac:dyDescent="0.25">
      <c r="A35" t="s">
        <v>238</v>
      </c>
      <c r="B35">
        <v>3</v>
      </c>
      <c r="C35">
        <v>1</v>
      </c>
      <c r="D35">
        <v>0</v>
      </c>
      <c r="E35">
        <v>1</v>
      </c>
      <c r="F35">
        <v>11</v>
      </c>
      <c r="G35">
        <v>5</v>
      </c>
    </row>
    <row r="36" spans="1:7" x14ac:dyDescent="0.25">
      <c r="A36" t="s">
        <v>237</v>
      </c>
      <c r="B36">
        <v>0</v>
      </c>
      <c r="C36">
        <v>0</v>
      </c>
      <c r="D36">
        <v>0</v>
      </c>
      <c r="E36">
        <v>1</v>
      </c>
      <c r="F36">
        <v>3</v>
      </c>
      <c r="G36">
        <v>4</v>
      </c>
    </row>
    <row r="37" spans="1:7" x14ac:dyDescent="0.25">
      <c r="A37" t="s">
        <v>236</v>
      </c>
      <c r="B37">
        <v>0</v>
      </c>
      <c r="C37">
        <v>3</v>
      </c>
      <c r="D37">
        <v>0</v>
      </c>
      <c r="E37">
        <v>0</v>
      </c>
      <c r="F37">
        <v>0</v>
      </c>
      <c r="G37">
        <v>0</v>
      </c>
    </row>
    <row r="38" spans="1:7" x14ac:dyDescent="0.25">
      <c r="A38" t="s">
        <v>235</v>
      </c>
      <c r="B38">
        <v>10</v>
      </c>
      <c r="C38">
        <v>24</v>
      </c>
      <c r="D38">
        <v>3</v>
      </c>
      <c r="E38">
        <v>6</v>
      </c>
      <c r="F38">
        <v>6</v>
      </c>
      <c r="G38">
        <v>7</v>
      </c>
    </row>
    <row r="39" spans="1:7" x14ac:dyDescent="0.25">
      <c r="A39" t="s">
        <v>234</v>
      </c>
      <c r="B39">
        <v>0</v>
      </c>
      <c r="C39">
        <v>0</v>
      </c>
      <c r="D39">
        <v>0</v>
      </c>
      <c r="E39">
        <v>0</v>
      </c>
      <c r="F39">
        <v>1</v>
      </c>
      <c r="G39">
        <v>1</v>
      </c>
    </row>
    <row r="40" spans="1:7" x14ac:dyDescent="0.25">
      <c r="A40" t="s">
        <v>233</v>
      </c>
      <c r="B40">
        <v>0</v>
      </c>
      <c r="C40">
        <v>0</v>
      </c>
      <c r="D40">
        <v>1</v>
      </c>
      <c r="E40">
        <v>0</v>
      </c>
      <c r="F40">
        <v>0</v>
      </c>
      <c r="G40">
        <v>0</v>
      </c>
    </row>
    <row r="41" spans="1:7" x14ac:dyDescent="0.25">
      <c r="A41" t="s">
        <v>232</v>
      </c>
      <c r="B41">
        <v>0</v>
      </c>
      <c r="C41">
        <v>1</v>
      </c>
      <c r="D41">
        <v>1</v>
      </c>
      <c r="E41">
        <v>0</v>
      </c>
      <c r="F41">
        <v>0</v>
      </c>
      <c r="G41">
        <v>0</v>
      </c>
    </row>
    <row r="42" spans="1:7" x14ac:dyDescent="0.25">
      <c r="A42" t="s">
        <v>231</v>
      </c>
      <c r="B42">
        <v>32</v>
      </c>
      <c r="C42">
        <v>29</v>
      </c>
      <c r="D42">
        <v>95</v>
      </c>
      <c r="E42">
        <v>79</v>
      </c>
      <c r="F42">
        <v>106</v>
      </c>
      <c r="G42">
        <v>127</v>
      </c>
    </row>
    <row r="43" spans="1:7" x14ac:dyDescent="0.25">
      <c r="A43" t="s">
        <v>230</v>
      </c>
      <c r="B43">
        <v>1</v>
      </c>
      <c r="C43">
        <v>0</v>
      </c>
      <c r="D43">
        <v>5</v>
      </c>
      <c r="E43">
        <v>4</v>
      </c>
      <c r="F43">
        <v>1</v>
      </c>
      <c r="G43">
        <v>0</v>
      </c>
    </row>
    <row r="44" spans="1:7" x14ac:dyDescent="0.25">
      <c r="A44" t="s">
        <v>229</v>
      </c>
      <c r="B44">
        <v>2</v>
      </c>
      <c r="C44">
        <v>0</v>
      </c>
      <c r="D44">
        <v>0</v>
      </c>
      <c r="E44">
        <v>2</v>
      </c>
      <c r="F44">
        <v>3</v>
      </c>
      <c r="G44">
        <v>1</v>
      </c>
    </row>
    <row r="45" spans="1:7" x14ac:dyDescent="0.25">
      <c r="A45" t="s">
        <v>228</v>
      </c>
      <c r="B45">
        <v>0</v>
      </c>
      <c r="C45">
        <v>0</v>
      </c>
      <c r="D45">
        <v>0</v>
      </c>
      <c r="E45">
        <v>2</v>
      </c>
      <c r="F45">
        <v>0</v>
      </c>
      <c r="G45">
        <v>1</v>
      </c>
    </row>
    <row r="46" spans="1:7" x14ac:dyDescent="0.25">
      <c r="A46" t="s">
        <v>227</v>
      </c>
      <c r="B46">
        <v>4</v>
      </c>
      <c r="C46">
        <v>2</v>
      </c>
      <c r="D46">
        <v>24</v>
      </c>
      <c r="E46">
        <v>34</v>
      </c>
      <c r="F46">
        <v>31</v>
      </c>
      <c r="G46">
        <v>24</v>
      </c>
    </row>
    <row r="47" spans="1:7" x14ac:dyDescent="0.25">
      <c r="A47" t="s">
        <v>226</v>
      </c>
      <c r="B47">
        <v>0</v>
      </c>
      <c r="C47">
        <v>0</v>
      </c>
      <c r="D47">
        <v>0</v>
      </c>
      <c r="E47">
        <v>0</v>
      </c>
      <c r="F47">
        <v>0</v>
      </c>
      <c r="G47">
        <v>2</v>
      </c>
    </row>
    <row r="48" spans="1:7" x14ac:dyDescent="0.25">
      <c r="A48" t="s">
        <v>225</v>
      </c>
      <c r="B48">
        <v>1</v>
      </c>
      <c r="C48">
        <v>0</v>
      </c>
      <c r="D48">
        <v>7</v>
      </c>
      <c r="E48">
        <v>0</v>
      </c>
      <c r="F48">
        <v>5</v>
      </c>
      <c r="G48">
        <v>0</v>
      </c>
    </row>
    <row r="49" spans="1:7" x14ac:dyDescent="0.25">
      <c r="A49" t="s">
        <v>224</v>
      </c>
      <c r="B49">
        <v>2</v>
      </c>
      <c r="C49">
        <v>0</v>
      </c>
      <c r="D49">
        <v>13</v>
      </c>
      <c r="E49">
        <v>7</v>
      </c>
      <c r="F49">
        <v>16</v>
      </c>
      <c r="G49">
        <v>10</v>
      </c>
    </row>
    <row r="50" spans="1:7" x14ac:dyDescent="0.25">
      <c r="A50" t="s">
        <v>223</v>
      </c>
      <c r="B50">
        <v>0</v>
      </c>
      <c r="C50">
        <v>0</v>
      </c>
      <c r="D50">
        <v>1</v>
      </c>
      <c r="E50">
        <v>0</v>
      </c>
      <c r="F50">
        <v>3</v>
      </c>
      <c r="G50">
        <v>2</v>
      </c>
    </row>
    <row r="51" spans="1:7" x14ac:dyDescent="0.25">
      <c r="A51" t="s">
        <v>222</v>
      </c>
      <c r="B51">
        <v>1</v>
      </c>
      <c r="C51">
        <v>1</v>
      </c>
      <c r="D51">
        <v>5</v>
      </c>
      <c r="E51">
        <v>1</v>
      </c>
      <c r="F51">
        <v>7</v>
      </c>
      <c r="G51">
        <v>0</v>
      </c>
    </row>
    <row r="52" spans="1:7" x14ac:dyDescent="0.25">
      <c r="A52" t="s">
        <v>221</v>
      </c>
      <c r="B52">
        <v>1</v>
      </c>
      <c r="C52">
        <v>0</v>
      </c>
      <c r="D52">
        <v>6</v>
      </c>
      <c r="E52">
        <v>9</v>
      </c>
      <c r="F52">
        <v>5</v>
      </c>
      <c r="G52">
        <v>23</v>
      </c>
    </row>
    <row r="53" spans="1:7" x14ac:dyDescent="0.25">
      <c r="A53" t="s">
        <v>220</v>
      </c>
      <c r="B53">
        <v>0</v>
      </c>
      <c r="C53">
        <v>0</v>
      </c>
      <c r="D53">
        <v>5</v>
      </c>
      <c r="E53">
        <v>8</v>
      </c>
      <c r="F53">
        <v>2</v>
      </c>
      <c r="G53">
        <v>2</v>
      </c>
    </row>
    <row r="54" spans="1:7" x14ac:dyDescent="0.25">
      <c r="A54" t="s">
        <v>219</v>
      </c>
      <c r="B54">
        <v>0</v>
      </c>
      <c r="C54">
        <v>1</v>
      </c>
      <c r="D54">
        <v>0</v>
      </c>
      <c r="E54">
        <v>0</v>
      </c>
      <c r="F54">
        <v>0</v>
      </c>
      <c r="G54">
        <v>6</v>
      </c>
    </row>
    <row r="55" spans="1:7" x14ac:dyDescent="0.25">
      <c r="A55" t="s">
        <v>218</v>
      </c>
      <c r="B55">
        <v>0</v>
      </c>
      <c r="C55">
        <v>0</v>
      </c>
      <c r="D55">
        <v>3</v>
      </c>
      <c r="E55">
        <v>3</v>
      </c>
      <c r="F55">
        <v>1</v>
      </c>
      <c r="G55">
        <v>4</v>
      </c>
    </row>
    <row r="56" spans="1:7" x14ac:dyDescent="0.25">
      <c r="A56" t="s">
        <v>217</v>
      </c>
      <c r="B56">
        <v>160</v>
      </c>
      <c r="C56">
        <v>138</v>
      </c>
      <c r="D56">
        <v>772</v>
      </c>
      <c r="E56">
        <v>713</v>
      </c>
      <c r="F56" s="3">
        <v>1576</v>
      </c>
      <c r="G56" s="3">
        <v>1539</v>
      </c>
    </row>
    <row r="57" spans="1:7" x14ac:dyDescent="0.25">
      <c r="A57" t="s">
        <v>216</v>
      </c>
      <c r="B57">
        <v>0</v>
      </c>
      <c r="C57">
        <v>0</v>
      </c>
      <c r="D57">
        <v>2</v>
      </c>
      <c r="E57">
        <v>1</v>
      </c>
      <c r="F57">
        <v>0</v>
      </c>
      <c r="G57">
        <v>5</v>
      </c>
    </row>
    <row r="58" spans="1:7" x14ac:dyDescent="0.25">
      <c r="A58" t="s">
        <v>215</v>
      </c>
      <c r="B58">
        <v>1</v>
      </c>
      <c r="C58">
        <v>1</v>
      </c>
      <c r="D58">
        <v>0</v>
      </c>
      <c r="E58">
        <v>0</v>
      </c>
      <c r="F58">
        <v>6</v>
      </c>
      <c r="G58">
        <v>0</v>
      </c>
    </row>
    <row r="59" spans="1:7" x14ac:dyDescent="0.25">
      <c r="A59" t="s">
        <v>214</v>
      </c>
      <c r="B59">
        <v>0</v>
      </c>
      <c r="C59">
        <v>1</v>
      </c>
      <c r="D59">
        <v>0</v>
      </c>
      <c r="E59">
        <v>2</v>
      </c>
      <c r="F59">
        <v>4</v>
      </c>
      <c r="G59">
        <v>2</v>
      </c>
    </row>
    <row r="60" spans="1:7" x14ac:dyDescent="0.25">
      <c r="A60" t="s">
        <v>213</v>
      </c>
      <c r="B60">
        <v>0</v>
      </c>
      <c r="C60">
        <v>0</v>
      </c>
      <c r="D60">
        <v>1</v>
      </c>
      <c r="E60">
        <v>1</v>
      </c>
      <c r="F60">
        <v>2</v>
      </c>
      <c r="G60">
        <v>0</v>
      </c>
    </row>
    <row r="61" spans="1:7" x14ac:dyDescent="0.25">
      <c r="A61" t="s">
        <v>212</v>
      </c>
      <c r="B61">
        <v>13</v>
      </c>
      <c r="C61">
        <v>22</v>
      </c>
      <c r="D61">
        <v>79</v>
      </c>
      <c r="E61">
        <v>87</v>
      </c>
      <c r="F61">
        <v>78</v>
      </c>
      <c r="G61">
        <v>56</v>
      </c>
    </row>
    <row r="62" spans="1:7" x14ac:dyDescent="0.25">
      <c r="A62" t="s">
        <v>211</v>
      </c>
      <c r="B62">
        <v>2</v>
      </c>
      <c r="C62">
        <v>0</v>
      </c>
      <c r="D62">
        <v>0</v>
      </c>
      <c r="E62">
        <v>0</v>
      </c>
      <c r="F62">
        <v>0</v>
      </c>
      <c r="G62">
        <v>0</v>
      </c>
    </row>
    <row r="63" spans="1:7" x14ac:dyDescent="0.25">
      <c r="A63" t="s">
        <v>210</v>
      </c>
      <c r="B63">
        <v>2</v>
      </c>
      <c r="C63">
        <v>0</v>
      </c>
      <c r="D63">
        <v>0</v>
      </c>
      <c r="E63">
        <v>0</v>
      </c>
      <c r="F63">
        <v>0</v>
      </c>
      <c r="G63">
        <v>0</v>
      </c>
    </row>
    <row r="64" spans="1:7" x14ac:dyDescent="0.25">
      <c r="A64" t="s">
        <v>209</v>
      </c>
      <c r="B64">
        <v>0</v>
      </c>
      <c r="C64">
        <v>0</v>
      </c>
      <c r="D64">
        <v>0</v>
      </c>
      <c r="E64">
        <v>0</v>
      </c>
      <c r="F64">
        <v>0</v>
      </c>
      <c r="G64">
        <v>0</v>
      </c>
    </row>
    <row r="65" spans="1:7" x14ac:dyDescent="0.25">
      <c r="A65" t="s">
        <v>208</v>
      </c>
      <c r="B65">
        <v>222</v>
      </c>
      <c r="C65">
        <v>253</v>
      </c>
      <c r="D65">
        <v>465</v>
      </c>
      <c r="E65">
        <v>572</v>
      </c>
      <c r="F65">
        <v>902</v>
      </c>
      <c r="G65">
        <v>903</v>
      </c>
    </row>
    <row r="66" spans="1:7" x14ac:dyDescent="0.25">
      <c r="A66" t="s">
        <v>207</v>
      </c>
      <c r="B66">
        <v>189</v>
      </c>
      <c r="C66">
        <v>224</v>
      </c>
      <c r="D66">
        <v>428</v>
      </c>
      <c r="E66">
        <v>510</v>
      </c>
      <c r="F66">
        <v>832</v>
      </c>
      <c r="G66">
        <v>834</v>
      </c>
    </row>
    <row r="67" spans="1:7" x14ac:dyDescent="0.25">
      <c r="A67" t="s">
        <v>206</v>
      </c>
      <c r="B67">
        <v>33</v>
      </c>
      <c r="C67">
        <v>29</v>
      </c>
      <c r="D67">
        <v>37</v>
      </c>
      <c r="E67">
        <v>62</v>
      </c>
      <c r="F67">
        <v>70</v>
      </c>
      <c r="G67">
        <v>69</v>
      </c>
    </row>
    <row r="68" spans="1:7" x14ac:dyDescent="0.25">
      <c r="A68" t="s">
        <v>205</v>
      </c>
      <c r="B68">
        <v>4</v>
      </c>
      <c r="C68">
        <v>3</v>
      </c>
      <c r="D68">
        <v>10</v>
      </c>
      <c r="E68">
        <v>13</v>
      </c>
      <c r="F68">
        <v>7</v>
      </c>
      <c r="G68">
        <v>10</v>
      </c>
    </row>
    <row r="69" spans="1:7" x14ac:dyDescent="0.25">
      <c r="A69" t="s">
        <v>204</v>
      </c>
      <c r="B69">
        <v>2</v>
      </c>
      <c r="C69">
        <v>1</v>
      </c>
      <c r="D69">
        <v>3</v>
      </c>
      <c r="E69">
        <v>6</v>
      </c>
      <c r="F69">
        <v>7</v>
      </c>
      <c r="G69">
        <v>5</v>
      </c>
    </row>
    <row r="70" spans="1:7" x14ac:dyDescent="0.25">
      <c r="A70" t="s">
        <v>203</v>
      </c>
      <c r="B70">
        <v>10</v>
      </c>
      <c r="C70">
        <v>2</v>
      </c>
      <c r="D70">
        <v>12</v>
      </c>
      <c r="E70">
        <v>4</v>
      </c>
      <c r="F70">
        <v>9</v>
      </c>
      <c r="G70">
        <v>4</v>
      </c>
    </row>
    <row r="71" spans="1:7" x14ac:dyDescent="0.25">
      <c r="A71" t="s">
        <v>202</v>
      </c>
      <c r="B71">
        <v>0</v>
      </c>
      <c r="C71">
        <v>2</v>
      </c>
      <c r="D71">
        <v>3</v>
      </c>
      <c r="E71">
        <v>11</v>
      </c>
      <c r="F71">
        <v>6</v>
      </c>
      <c r="G71">
        <v>7</v>
      </c>
    </row>
    <row r="72" spans="1:7" x14ac:dyDescent="0.25">
      <c r="A72" t="s">
        <v>201</v>
      </c>
      <c r="B72">
        <v>2</v>
      </c>
      <c r="C72">
        <v>3</v>
      </c>
      <c r="D72">
        <v>6</v>
      </c>
      <c r="E72">
        <v>9</v>
      </c>
      <c r="F72">
        <v>4</v>
      </c>
      <c r="G72">
        <v>8</v>
      </c>
    </row>
    <row r="73" spans="1:7" x14ac:dyDescent="0.25">
      <c r="A73" t="s">
        <v>200</v>
      </c>
      <c r="B73">
        <v>24</v>
      </c>
      <c r="C73">
        <v>27</v>
      </c>
      <c r="D73">
        <v>12</v>
      </c>
      <c r="E73">
        <v>1</v>
      </c>
      <c r="F73">
        <v>4</v>
      </c>
      <c r="G73">
        <v>1</v>
      </c>
    </row>
    <row r="74" spans="1:7" x14ac:dyDescent="0.25">
      <c r="A74" t="s">
        <v>199</v>
      </c>
      <c r="B74">
        <v>25</v>
      </c>
      <c r="C74">
        <v>35</v>
      </c>
      <c r="D74">
        <v>77</v>
      </c>
      <c r="E74">
        <v>102</v>
      </c>
      <c r="F74">
        <v>101</v>
      </c>
      <c r="G74">
        <v>80</v>
      </c>
    </row>
    <row r="75" spans="1:7" x14ac:dyDescent="0.25">
      <c r="A75" t="s">
        <v>198</v>
      </c>
      <c r="B75">
        <v>32</v>
      </c>
      <c r="C75">
        <v>65</v>
      </c>
      <c r="D75">
        <v>47</v>
      </c>
      <c r="E75">
        <v>20</v>
      </c>
      <c r="F75">
        <v>38</v>
      </c>
      <c r="G75">
        <v>32</v>
      </c>
    </row>
    <row r="76" spans="1:7" x14ac:dyDescent="0.25">
      <c r="A76" t="s">
        <v>197</v>
      </c>
      <c r="B76">
        <v>0</v>
      </c>
      <c r="C76">
        <v>3</v>
      </c>
      <c r="D76">
        <v>4</v>
      </c>
      <c r="E76">
        <v>8</v>
      </c>
      <c r="F76">
        <v>2</v>
      </c>
      <c r="G76">
        <v>10</v>
      </c>
    </row>
    <row r="77" spans="1:7" x14ac:dyDescent="0.25">
      <c r="A77" t="s">
        <v>196</v>
      </c>
      <c r="B77">
        <v>0</v>
      </c>
      <c r="C77">
        <v>0</v>
      </c>
      <c r="D77">
        <v>3</v>
      </c>
      <c r="E77">
        <v>3</v>
      </c>
      <c r="F77">
        <v>4</v>
      </c>
      <c r="G77">
        <v>6</v>
      </c>
    </row>
    <row r="78" spans="1:7" x14ac:dyDescent="0.25">
      <c r="A78" t="s">
        <v>195</v>
      </c>
      <c r="B78">
        <v>16</v>
      </c>
      <c r="C78">
        <v>9</v>
      </c>
      <c r="D78">
        <v>44</v>
      </c>
      <c r="E78">
        <v>28</v>
      </c>
      <c r="F78">
        <v>39</v>
      </c>
      <c r="G78">
        <v>36</v>
      </c>
    </row>
    <row r="79" spans="1:7" x14ac:dyDescent="0.25">
      <c r="A79" t="s">
        <v>194</v>
      </c>
      <c r="B79">
        <v>3</v>
      </c>
      <c r="C79">
        <v>4</v>
      </c>
      <c r="D79">
        <v>23</v>
      </c>
      <c r="E79">
        <v>26</v>
      </c>
      <c r="F79">
        <v>15</v>
      </c>
      <c r="G79">
        <v>18</v>
      </c>
    </row>
    <row r="80" spans="1:7" x14ac:dyDescent="0.25">
      <c r="A80" t="s">
        <v>193</v>
      </c>
      <c r="B80">
        <v>0</v>
      </c>
      <c r="C80">
        <v>0</v>
      </c>
      <c r="D80">
        <v>5</v>
      </c>
      <c r="E80">
        <v>13</v>
      </c>
      <c r="F80">
        <v>2</v>
      </c>
      <c r="G80">
        <v>10</v>
      </c>
    </row>
    <row r="81" spans="1:7" x14ac:dyDescent="0.25">
      <c r="A81" t="s">
        <v>192</v>
      </c>
      <c r="B81">
        <v>30</v>
      </c>
      <c r="C81">
        <v>44</v>
      </c>
      <c r="D81">
        <v>131</v>
      </c>
      <c r="E81">
        <v>123</v>
      </c>
      <c r="F81">
        <v>108</v>
      </c>
      <c r="G81">
        <v>135</v>
      </c>
    </row>
    <row r="82" spans="1:7" x14ac:dyDescent="0.25">
      <c r="A82" t="s">
        <v>191</v>
      </c>
      <c r="B82">
        <v>0</v>
      </c>
      <c r="C82">
        <v>0</v>
      </c>
      <c r="D82">
        <v>6</v>
      </c>
      <c r="E82">
        <v>2</v>
      </c>
      <c r="F82">
        <v>10</v>
      </c>
      <c r="G82">
        <v>1</v>
      </c>
    </row>
    <row r="83" spans="1:7" x14ac:dyDescent="0.25">
      <c r="A83" t="s">
        <v>190</v>
      </c>
      <c r="B83" s="3">
        <v>1003</v>
      </c>
      <c r="C83">
        <v>909</v>
      </c>
      <c r="D83" s="3">
        <v>2455</v>
      </c>
      <c r="E83" s="3">
        <v>2785</v>
      </c>
      <c r="F83" s="3">
        <v>4438</v>
      </c>
      <c r="G83" s="3">
        <v>4740</v>
      </c>
    </row>
    <row r="84" spans="1:7" x14ac:dyDescent="0.25">
      <c r="A84" t="s">
        <v>189</v>
      </c>
      <c r="B84">
        <v>59</v>
      </c>
      <c r="C84">
        <v>70</v>
      </c>
      <c r="D84">
        <v>249</v>
      </c>
      <c r="E84">
        <v>274</v>
      </c>
      <c r="F84">
        <v>393</v>
      </c>
      <c r="G84">
        <v>332</v>
      </c>
    </row>
    <row r="85" spans="1:7" x14ac:dyDescent="0.25">
      <c r="A85" t="s">
        <v>188</v>
      </c>
      <c r="B85">
        <v>33</v>
      </c>
      <c r="C85">
        <v>42</v>
      </c>
      <c r="D85">
        <v>167</v>
      </c>
      <c r="E85">
        <v>158</v>
      </c>
      <c r="F85">
        <v>171</v>
      </c>
      <c r="G85">
        <v>187</v>
      </c>
    </row>
    <row r="86" spans="1:7" x14ac:dyDescent="0.25">
      <c r="A86" t="s">
        <v>187</v>
      </c>
      <c r="B86">
        <v>66</v>
      </c>
      <c r="C86">
        <v>69</v>
      </c>
      <c r="D86">
        <v>184</v>
      </c>
      <c r="E86">
        <v>235</v>
      </c>
      <c r="F86">
        <v>308</v>
      </c>
      <c r="G86">
        <v>303</v>
      </c>
    </row>
    <row r="87" spans="1:7" x14ac:dyDescent="0.25">
      <c r="A87" t="s">
        <v>186</v>
      </c>
      <c r="B87">
        <v>10</v>
      </c>
      <c r="C87">
        <v>9</v>
      </c>
      <c r="D87">
        <v>26</v>
      </c>
      <c r="E87">
        <v>27</v>
      </c>
      <c r="F87">
        <v>40</v>
      </c>
      <c r="G87">
        <v>43</v>
      </c>
    </row>
    <row r="88" spans="1:7" x14ac:dyDescent="0.25">
      <c r="A88" t="s">
        <v>185</v>
      </c>
      <c r="B88">
        <v>5</v>
      </c>
      <c r="C88">
        <v>2</v>
      </c>
      <c r="D88">
        <v>6</v>
      </c>
      <c r="E88">
        <v>14</v>
      </c>
      <c r="F88">
        <v>7</v>
      </c>
      <c r="G88">
        <v>11</v>
      </c>
    </row>
    <row r="89" spans="1:7" x14ac:dyDescent="0.25">
      <c r="A89" t="s">
        <v>184</v>
      </c>
      <c r="B89">
        <v>1</v>
      </c>
      <c r="C89">
        <v>2</v>
      </c>
      <c r="D89">
        <v>8</v>
      </c>
      <c r="E89">
        <v>2</v>
      </c>
      <c r="F89">
        <v>2</v>
      </c>
      <c r="G89">
        <v>3</v>
      </c>
    </row>
    <row r="90" spans="1:7" x14ac:dyDescent="0.25">
      <c r="A90" t="s">
        <v>183</v>
      </c>
      <c r="B90">
        <v>4</v>
      </c>
      <c r="C90">
        <v>4</v>
      </c>
      <c r="D90">
        <v>7</v>
      </c>
      <c r="E90">
        <v>14</v>
      </c>
      <c r="F90">
        <v>12</v>
      </c>
      <c r="G90">
        <v>12</v>
      </c>
    </row>
    <row r="91" spans="1:7" x14ac:dyDescent="0.25">
      <c r="A91" t="s">
        <v>182</v>
      </c>
      <c r="B91">
        <v>17</v>
      </c>
      <c r="C91">
        <v>10</v>
      </c>
      <c r="D91">
        <v>59</v>
      </c>
      <c r="E91">
        <v>65</v>
      </c>
      <c r="F91">
        <v>83</v>
      </c>
      <c r="G91">
        <v>96</v>
      </c>
    </row>
    <row r="92" spans="1:7" x14ac:dyDescent="0.25">
      <c r="A92" t="s">
        <v>181</v>
      </c>
      <c r="B92">
        <v>1</v>
      </c>
      <c r="C92">
        <v>3</v>
      </c>
      <c r="D92">
        <v>7</v>
      </c>
      <c r="E92">
        <v>12</v>
      </c>
      <c r="F92">
        <v>12</v>
      </c>
      <c r="G92">
        <v>5</v>
      </c>
    </row>
    <row r="93" spans="1:7" x14ac:dyDescent="0.25">
      <c r="A93" t="s">
        <v>180</v>
      </c>
      <c r="B93">
        <v>86</v>
      </c>
      <c r="C93">
        <v>59</v>
      </c>
      <c r="D93">
        <v>219</v>
      </c>
      <c r="E93">
        <v>204</v>
      </c>
      <c r="F93">
        <v>275</v>
      </c>
      <c r="G93">
        <v>296</v>
      </c>
    </row>
    <row r="94" spans="1:7" x14ac:dyDescent="0.25">
      <c r="A94" t="s">
        <v>179</v>
      </c>
      <c r="B94">
        <v>3</v>
      </c>
      <c r="C94">
        <v>6</v>
      </c>
      <c r="D94">
        <v>22</v>
      </c>
      <c r="E94">
        <v>23</v>
      </c>
      <c r="F94">
        <v>22</v>
      </c>
      <c r="G94">
        <v>20</v>
      </c>
    </row>
    <row r="95" spans="1:7" x14ac:dyDescent="0.25">
      <c r="A95" t="s">
        <v>178</v>
      </c>
      <c r="B95">
        <v>3</v>
      </c>
      <c r="C95">
        <v>0</v>
      </c>
      <c r="D95">
        <v>20</v>
      </c>
      <c r="E95">
        <v>16</v>
      </c>
      <c r="F95">
        <v>262</v>
      </c>
      <c r="G95">
        <v>9</v>
      </c>
    </row>
    <row r="96" spans="1:7" x14ac:dyDescent="0.25">
      <c r="A96" t="s">
        <v>177</v>
      </c>
      <c r="B96">
        <v>31</v>
      </c>
      <c r="C96">
        <v>23</v>
      </c>
      <c r="D96">
        <v>150</v>
      </c>
      <c r="E96">
        <v>178</v>
      </c>
      <c r="F96">
        <v>137</v>
      </c>
      <c r="G96">
        <v>126</v>
      </c>
    </row>
    <row r="97" spans="1:7" x14ac:dyDescent="0.25">
      <c r="A97" t="s">
        <v>176</v>
      </c>
      <c r="B97">
        <v>9</v>
      </c>
      <c r="C97">
        <v>0</v>
      </c>
      <c r="D97">
        <v>41</v>
      </c>
      <c r="E97">
        <v>70</v>
      </c>
      <c r="F97">
        <v>30</v>
      </c>
      <c r="G97">
        <v>37</v>
      </c>
    </row>
    <row r="98" spans="1:7" x14ac:dyDescent="0.25">
      <c r="A98" t="s">
        <v>175</v>
      </c>
      <c r="B98">
        <v>1</v>
      </c>
      <c r="C98">
        <v>6</v>
      </c>
      <c r="D98">
        <v>5</v>
      </c>
      <c r="E98">
        <v>4</v>
      </c>
      <c r="F98">
        <v>1</v>
      </c>
      <c r="G98">
        <v>11</v>
      </c>
    </row>
    <row r="99" spans="1:7" x14ac:dyDescent="0.25">
      <c r="A99" t="s">
        <v>174</v>
      </c>
      <c r="B99">
        <v>1</v>
      </c>
      <c r="C99">
        <v>0</v>
      </c>
      <c r="D99">
        <v>4</v>
      </c>
      <c r="E99">
        <v>10</v>
      </c>
      <c r="F99">
        <v>10</v>
      </c>
      <c r="G99">
        <v>4</v>
      </c>
    </row>
    <row r="100" spans="1:7" x14ac:dyDescent="0.25">
      <c r="A100" t="s">
        <v>173</v>
      </c>
      <c r="B100">
        <v>1</v>
      </c>
      <c r="C100">
        <v>1</v>
      </c>
      <c r="D100">
        <v>16</v>
      </c>
      <c r="E100">
        <v>9</v>
      </c>
      <c r="F100">
        <v>9</v>
      </c>
      <c r="G100">
        <v>5</v>
      </c>
    </row>
    <row r="101" spans="1:7" x14ac:dyDescent="0.25">
      <c r="A101" t="s">
        <v>172</v>
      </c>
      <c r="B101">
        <v>23</v>
      </c>
      <c r="C101">
        <v>43</v>
      </c>
      <c r="D101">
        <v>62</v>
      </c>
      <c r="E101">
        <v>76</v>
      </c>
      <c r="F101">
        <v>80</v>
      </c>
      <c r="G101">
        <v>83</v>
      </c>
    </row>
    <row r="102" spans="1:7" x14ac:dyDescent="0.25">
      <c r="A102" t="s">
        <v>171</v>
      </c>
      <c r="B102">
        <v>0</v>
      </c>
      <c r="C102">
        <v>0</v>
      </c>
      <c r="D102">
        <v>9</v>
      </c>
      <c r="E102">
        <v>9</v>
      </c>
      <c r="F102">
        <v>9</v>
      </c>
      <c r="G102">
        <v>6</v>
      </c>
    </row>
    <row r="103" spans="1:7" x14ac:dyDescent="0.25">
      <c r="A103" t="s">
        <v>170</v>
      </c>
      <c r="B103">
        <v>0</v>
      </c>
      <c r="C103">
        <v>3</v>
      </c>
      <c r="D103">
        <v>1</v>
      </c>
      <c r="E103">
        <v>7</v>
      </c>
      <c r="F103">
        <v>10</v>
      </c>
      <c r="G103">
        <v>4</v>
      </c>
    </row>
    <row r="104" spans="1:7" x14ac:dyDescent="0.25">
      <c r="A104" t="s">
        <v>169</v>
      </c>
      <c r="B104">
        <v>21</v>
      </c>
      <c r="C104">
        <v>18</v>
      </c>
      <c r="D104">
        <v>18</v>
      </c>
      <c r="E104">
        <v>30</v>
      </c>
      <c r="F104">
        <v>33</v>
      </c>
      <c r="G104">
        <v>18</v>
      </c>
    </row>
    <row r="105" spans="1:7" x14ac:dyDescent="0.25">
      <c r="A105" t="s">
        <v>168</v>
      </c>
      <c r="B105">
        <v>32</v>
      </c>
      <c r="C105">
        <v>34</v>
      </c>
      <c r="D105">
        <v>33</v>
      </c>
      <c r="E105">
        <v>40</v>
      </c>
      <c r="F105">
        <v>38</v>
      </c>
      <c r="G105">
        <v>64</v>
      </c>
    </row>
    <row r="106" spans="1:7" x14ac:dyDescent="0.25">
      <c r="A106" t="s">
        <v>167</v>
      </c>
      <c r="B106">
        <v>2</v>
      </c>
      <c r="C106">
        <v>6</v>
      </c>
      <c r="D106">
        <v>5</v>
      </c>
      <c r="E106">
        <v>1</v>
      </c>
      <c r="F106">
        <v>2</v>
      </c>
      <c r="G106">
        <v>2</v>
      </c>
    </row>
    <row r="107" spans="1:7" x14ac:dyDescent="0.25">
      <c r="A107" t="s">
        <v>166</v>
      </c>
      <c r="B107">
        <v>5</v>
      </c>
      <c r="C107">
        <v>3</v>
      </c>
      <c r="D107">
        <v>15</v>
      </c>
      <c r="E107">
        <v>12</v>
      </c>
      <c r="F107">
        <v>11</v>
      </c>
      <c r="G107">
        <v>11</v>
      </c>
    </row>
    <row r="108" spans="1:7" x14ac:dyDescent="0.25">
      <c r="A108" t="s">
        <v>165</v>
      </c>
      <c r="B108">
        <v>14</v>
      </c>
      <c r="C108">
        <v>9</v>
      </c>
      <c r="D108">
        <v>30</v>
      </c>
      <c r="E108">
        <v>40</v>
      </c>
      <c r="F108">
        <v>34</v>
      </c>
      <c r="G108">
        <v>27</v>
      </c>
    </row>
    <row r="109" spans="1:7" x14ac:dyDescent="0.25">
      <c r="A109" t="s">
        <v>164</v>
      </c>
      <c r="B109">
        <v>86</v>
      </c>
      <c r="C109">
        <v>86</v>
      </c>
      <c r="D109">
        <v>70</v>
      </c>
      <c r="E109">
        <v>87</v>
      </c>
      <c r="F109">
        <v>58</v>
      </c>
      <c r="G109">
        <v>50</v>
      </c>
    </row>
    <row r="110" spans="1:7" x14ac:dyDescent="0.25">
      <c r="A110" t="s">
        <v>163</v>
      </c>
      <c r="B110">
        <v>87</v>
      </c>
      <c r="C110">
        <v>71</v>
      </c>
      <c r="D110">
        <v>7</v>
      </c>
      <c r="E110">
        <v>10</v>
      </c>
      <c r="F110">
        <v>8</v>
      </c>
      <c r="G110">
        <v>8</v>
      </c>
    </row>
    <row r="111" spans="1:7" x14ac:dyDescent="0.25">
      <c r="A111" t="s">
        <v>162</v>
      </c>
      <c r="B111">
        <v>279</v>
      </c>
      <c r="C111">
        <v>291</v>
      </c>
      <c r="D111">
        <v>346</v>
      </c>
      <c r="E111">
        <v>309</v>
      </c>
      <c r="F111">
        <v>287</v>
      </c>
      <c r="G111">
        <v>311</v>
      </c>
    </row>
    <row r="112" spans="1:7" x14ac:dyDescent="0.25">
      <c r="A112" t="s">
        <v>59</v>
      </c>
      <c r="B112" t="s">
        <v>55</v>
      </c>
      <c r="C112" t="s">
        <v>55</v>
      </c>
      <c r="D112">
        <v>935</v>
      </c>
      <c r="E112" s="3">
        <v>1137</v>
      </c>
      <c r="F112" s="3">
        <v>1476</v>
      </c>
      <c r="G112" s="3">
        <v>1405</v>
      </c>
    </row>
    <row r="113" spans="1:7" x14ac:dyDescent="0.25">
      <c r="A113" t="s">
        <v>161</v>
      </c>
      <c r="B113">
        <v>272</v>
      </c>
      <c r="C113">
        <v>228</v>
      </c>
      <c r="D113">
        <v>29</v>
      </c>
      <c r="E113">
        <v>14</v>
      </c>
      <c r="F113">
        <v>15</v>
      </c>
      <c r="G113">
        <v>7</v>
      </c>
    </row>
    <row r="114" spans="1:7" x14ac:dyDescent="0.25">
      <c r="A114" t="s">
        <v>160</v>
      </c>
      <c r="B114">
        <v>384</v>
      </c>
      <c r="C114">
        <v>373</v>
      </c>
      <c r="D114">
        <v>14</v>
      </c>
      <c r="E114">
        <v>28</v>
      </c>
      <c r="F114">
        <v>3</v>
      </c>
      <c r="G114">
        <v>10</v>
      </c>
    </row>
    <row r="115" spans="1:7" x14ac:dyDescent="0.25">
      <c r="A115" t="s">
        <v>159</v>
      </c>
      <c r="B115">
        <v>251</v>
      </c>
      <c r="C115">
        <v>281</v>
      </c>
      <c r="D115">
        <v>6</v>
      </c>
      <c r="E115">
        <v>13</v>
      </c>
      <c r="F115">
        <v>11</v>
      </c>
      <c r="G115">
        <v>1</v>
      </c>
    </row>
    <row r="116" spans="1:7" x14ac:dyDescent="0.25">
      <c r="A116" t="s">
        <v>158</v>
      </c>
      <c r="B116">
        <v>496</v>
      </c>
      <c r="C116">
        <v>467</v>
      </c>
      <c r="D116">
        <v>93</v>
      </c>
      <c r="E116">
        <v>113</v>
      </c>
      <c r="F116">
        <v>75</v>
      </c>
      <c r="G116">
        <v>88</v>
      </c>
    </row>
    <row r="117" spans="1:7" x14ac:dyDescent="0.25">
      <c r="A117" t="s">
        <v>157</v>
      </c>
      <c r="B117">
        <v>298</v>
      </c>
      <c r="C117">
        <v>316</v>
      </c>
      <c r="D117">
        <v>16</v>
      </c>
      <c r="E117">
        <v>35</v>
      </c>
      <c r="F117">
        <v>9</v>
      </c>
      <c r="G117">
        <v>14</v>
      </c>
    </row>
    <row r="118" spans="1:7" x14ac:dyDescent="0.25">
      <c r="A118" t="s">
        <v>156</v>
      </c>
      <c r="B118" s="3">
        <v>6166</v>
      </c>
      <c r="C118" s="3">
        <v>5759</v>
      </c>
      <c r="D118">
        <v>181</v>
      </c>
      <c r="E118">
        <v>265</v>
      </c>
      <c r="F118">
        <v>130</v>
      </c>
      <c r="G118">
        <v>130</v>
      </c>
    </row>
    <row r="119" spans="1:7" x14ac:dyDescent="0.25">
      <c r="A119" t="s">
        <v>155</v>
      </c>
      <c r="B119">
        <v>198</v>
      </c>
      <c r="C119">
        <v>173</v>
      </c>
      <c r="D119">
        <v>564</v>
      </c>
      <c r="E119">
        <v>836</v>
      </c>
      <c r="F119">
        <v>513</v>
      </c>
      <c r="G119">
        <v>576</v>
      </c>
    </row>
    <row r="120" spans="1:7" x14ac:dyDescent="0.25">
      <c r="A120" t="s">
        <v>154</v>
      </c>
      <c r="B120">
        <v>21</v>
      </c>
      <c r="C120">
        <v>19</v>
      </c>
      <c r="D120">
        <v>46</v>
      </c>
      <c r="E120">
        <v>58</v>
      </c>
      <c r="F120">
        <v>26</v>
      </c>
      <c r="G120">
        <v>24</v>
      </c>
    </row>
    <row r="121" spans="1:7" x14ac:dyDescent="0.25">
      <c r="A121" t="s">
        <v>153</v>
      </c>
      <c r="B121">
        <v>20</v>
      </c>
      <c r="C121">
        <v>42</v>
      </c>
      <c r="D121">
        <v>46</v>
      </c>
      <c r="E121">
        <v>55</v>
      </c>
      <c r="F121">
        <v>32</v>
      </c>
      <c r="G121">
        <v>26</v>
      </c>
    </row>
    <row r="122" spans="1:7" x14ac:dyDescent="0.25">
      <c r="A122" t="s">
        <v>152</v>
      </c>
      <c r="B122">
        <v>4</v>
      </c>
      <c r="C122">
        <v>6</v>
      </c>
      <c r="D122">
        <v>38</v>
      </c>
      <c r="E122">
        <v>51</v>
      </c>
      <c r="F122">
        <v>14</v>
      </c>
      <c r="G122">
        <v>7</v>
      </c>
    </row>
    <row r="123" spans="1:7" x14ac:dyDescent="0.25">
      <c r="A123" t="s">
        <v>151</v>
      </c>
      <c r="B123">
        <v>219</v>
      </c>
      <c r="C123">
        <v>207</v>
      </c>
      <c r="D123">
        <v>776</v>
      </c>
      <c r="E123">
        <v>912</v>
      </c>
      <c r="F123">
        <v>593</v>
      </c>
      <c r="G123">
        <v>662</v>
      </c>
    </row>
    <row r="124" spans="1:7" x14ac:dyDescent="0.25">
      <c r="A124" t="s">
        <v>150</v>
      </c>
      <c r="B124">
        <v>9</v>
      </c>
      <c r="C124">
        <v>11</v>
      </c>
      <c r="D124">
        <v>64</v>
      </c>
      <c r="E124">
        <v>52</v>
      </c>
      <c r="F124">
        <v>29</v>
      </c>
      <c r="G124">
        <v>28</v>
      </c>
    </row>
    <row r="125" spans="1:7" x14ac:dyDescent="0.25">
      <c r="A125" t="s">
        <v>149</v>
      </c>
      <c r="B125">
        <v>14</v>
      </c>
      <c r="C125">
        <v>18</v>
      </c>
      <c r="D125">
        <v>52</v>
      </c>
      <c r="E125">
        <v>90</v>
      </c>
      <c r="F125">
        <v>32</v>
      </c>
      <c r="G125">
        <v>36</v>
      </c>
    </row>
    <row r="126" spans="1:7" x14ac:dyDescent="0.25">
      <c r="A126" t="s">
        <v>148</v>
      </c>
      <c r="B126">
        <v>9</v>
      </c>
      <c r="C126">
        <v>7</v>
      </c>
      <c r="D126">
        <v>55</v>
      </c>
      <c r="E126">
        <v>52</v>
      </c>
      <c r="F126">
        <v>23</v>
      </c>
      <c r="G126">
        <v>23</v>
      </c>
    </row>
    <row r="127" spans="1:7" x14ac:dyDescent="0.25">
      <c r="A127" t="s">
        <v>147</v>
      </c>
      <c r="B127">
        <v>7</v>
      </c>
      <c r="C127">
        <v>4</v>
      </c>
      <c r="D127">
        <v>28</v>
      </c>
      <c r="E127">
        <v>23</v>
      </c>
      <c r="F127">
        <v>8</v>
      </c>
      <c r="G127">
        <v>11</v>
      </c>
    </row>
    <row r="128" spans="1:7" x14ac:dyDescent="0.25">
      <c r="A128" t="s">
        <v>146</v>
      </c>
      <c r="B128">
        <v>145</v>
      </c>
      <c r="C128">
        <v>141</v>
      </c>
      <c r="D128">
        <v>446</v>
      </c>
      <c r="E128">
        <v>496</v>
      </c>
      <c r="F128">
        <v>184</v>
      </c>
      <c r="G128">
        <v>224</v>
      </c>
    </row>
    <row r="129" spans="1:7" x14ac:dyDescent="0.25">
      <c r="A129" t="s">
        <v>145</v>
      </c>
      <c r="B129">
        <v>15</v>
      </c>
      <c r="C129">
        <v>11</v>
      </c>
      <c r="D129">
        <v>160</v>
      </c>
      <c r="E129">
        <v>157</v>
      </c>
      <c r="F129">
        <v>44</v>
      </c>
      <c r="G129">
        <v>45</v>
      </c>
    </row>
    <row r="130" spans="1:7" x14ac:dyDescent="0.25">
      <c r="A130" t="s">
        <v>144</v>
      </c>
      <c r="B130">
        <v>5</v>
      </c>
      <c r="C130">
        <v>6</v>
      </c>
      <c r="D130">
        <v>113</v>
      </c>
      <c r="E130">
        <v>116</v>
      </c>
      <c r="F130">
        <v>21</v>
      </c>
      <c r="G130">
        <v>16</v>
      </c>
    </row>
    <row r="131" spans="1:7" x14ac:dyDescent="0.25">
      <c r="A131" t="s">
        <v>143</v>
      </c>
      <c r="B131">
        <v>10</v>
      </c>
      <c r="C131">
        <v>5</v>
      </c>
      <c r="D131">
        <v>47</v>
      </c>
      <c r="E131">
        <v>41</v>
      </c>
      <c r="F131">
        <v>23</v>
      </c>
      <c r="G131">
        <v>29</v>
      </c>
    </row>
    <row r="132" spans="1:7" x14ac:dyDescent="0.25">
      <c r="A132" t="s">
        <v>142</v>
      </c>
      <c r="B132">
        <v>32</v>
      </c>
      <c r="C132">
        <v>28</v>
      </c>
      <c r="D132">
        <v>522</v>
      </c>
      <c r="E132">
        <v>491</v>
      </c>
      <c r="F132">
        <v>45</v>
      </c>
      <c r="G132">
        <v>78</v>
      </c>
    </row>
    <row r="133" spans="1:7" x14ac:dyDescent="0.25">
      <c r="A133" t="s">
        <v>141</v>
      </c>
      <c r="B133">
        <v>10</v>
      </c>
      <c r="C133">
        <v>11</v>
      </c>
      <c r="D133">
        <v>354</v>
      </c>
      <c r="E133">
        <v>426</v>
      </c>
      <c r="F133">
        <v>23</v>
      </c>
      <c r="G133">
        <v>31</v>
      </c>
    </row>
    <row r="134" spans="1:7" x14ac:dyDescent="0.25">
      <c r="A134" t="s">
        <v>140</v>
      </c>
      <c r="B134">
        <v>44</v>
      </c>
      <c r="C134">
        <v>28</v>
      </c>
      <c r="D134">
        <v>797</v>
      </c>
      <c r="E134">
        <v>783</v>
      </c>
      <c r="F134">
        <v>132</v>
      </c>
      <c r="G134">
        <v>96</v>
      </c>
    </row>
    <row r="135" spans="1:7" x14ac:dyDescent="0.25">
      <c r="A135" t="s">
        <v>139</v>
      </c>
      <c r="B135">
        <v>5</v>
      </c>
      <c r="C135">
        <v>13</v>
      </c>
      <c r="D135">
        <v>937</v>
      </c>
      <c r="E135">
        <v>873</v>
      </c>
      <c r="F135">
        <v>31</v>
      </c>
      <c r="G135">
        <v>50</v>
      </c>
    </row>
    <row r="136" spans="1:7" x14ac:dyDescent="0.25">
      <c r="A136" t="s">
        <v>138</v>
      </c>
      <c r="B136">
        <v>4</v>
      </c>
      <c r="C136">
        <v>6</v>
      </c>
      <c r="D136">
        <v>391</v>
      </c>
      <c r="E136">
        <v>411</v>
      </c>
      <c r="F136">
        <v>14</v>
      </c>
      <c r="G136">
        <v>6</v>
      </c>
    </row>
    <row r="137" spans="1:7" x14ac:dyDescent="0.25">
      <c r="A137" t="s">
        <v>58</v>
      </c>
      <c r="B137">
        <v>572</v>
      </c>
      <c r="C137">
        <v>478</v>
      </c>
      <c r="D137" t="s">
        <v>55</v>
      </c>
      <c r="E137" t="s">
        <v>55</v>
      </c>
      <c r="F137" s="3">
        <v>3852</v>
      </c>
      <c r="G137" s="3">
        <v>3533</v>
      </c>
    </row>
    <row r="138" spans="1:7" x14ac:dyDescent="0.25">
      <c r="A138" t="s">
        <v>137</v>
      </c>
      <c r="B138">
        <v>6</v>
      </c>
      <c r="C138">
        <v>4</v>
      </c>
      <c r="D138">
        <v>439</v>
      </c>
      <c r="E138">
        <v>449</v>
      </c>
      <c r="F138">
        <v>11</v>
      </c>
      <c r="G138">
        <v>13</v>
      </c>
    </row>
    <row r="139" spans="1:7" x14ac:dyDescent="0.25">
      <c r="A139" t="s">
        <v>136</v>
      </c>
      <c r="B139">
        <v>8</v>
      </c>
      <c r="C139">
        <v>10</v>
      </c>
      <c r="D139">
        <v>451</v>
      </c>
      <c r="E139">
        <v>452</v>
      </c>
      <c r="F139">
        <v>33</v>
      </c>
      <c r="G139">
        <v>44</v>
      </c>
    </row>
    <row r="140" spans="1:7" x14ac:dyDescent="0.25">
      <c r="A140" t="s">
        <v>135</v>
      </c>
      <c r="B140">
        <v>26</v>
      </c>
      <c r="C140">
        <v>38</v>
      </c>
      <c r="D140">
        <v>819</v>
      </c>
      <c r="E140">
        <v>883</v>
      </c>
      <c r="F140">
        <v>174</v>
      </c>
      <c r="G140">
        <v>120</v>
      </c>
    </row>
    <row r="141" spans="1:7" x14ac:dyDescent="0.25">
      <c r="A141" t="s">
        <v>134</v>
      </c>
      <c r="B141">
        <v>3</v>
      </c>
      <c r="C141">
        <v>4</v>
      </c>
      <c r="D141">
        <v>129</v>
      </c>
      <c r="E141">
        <v>144</v>
      </c>
      <c r="F141">
        <v>28</v>
      </c>
      <c r="G141">
        <v>13</v>
      </c>
    </row>
    <row r="142" spans="1:7" x14ac:dyDescent="0.25">
      <c r="A142" t="s">
        <v>133</v>
      </c>
      <c r="B142">
        <v>1</v>
      </c>
      <c r="C142">
        <v>5</v>
      </c>
      <c r="D142">
        <v>74</v>
      </c>
      <c r="E142">
        <v>52</v>
      </c>
      <c r="F142">
        <v>12</v>
      </c>
      <c r="G142">
        <v>10</v>
      </c>
    </row>
    <row r="143" spans="1:7" x14ac:dyDescent="0.25">
      <c r="A143" t="s">
        <v>132</v>
      </c>
      <c r="B143">
        <v>6</v>
      </c>
      <c r="C143">
        <v>7</v>
      </c>
      <c r="D143">
        <v>59</v>
      </c>
      <c r="E143">
        <v>68</v>
      </c>
      <c r="F143">
        <v>20</v>
      </c>
      <c r="G143">
        <v>14</v>
      </c>
    </row>
    <row r="144" spans="1:7" x14ac:dyDescent="0.25">
      <c r="A144" t="s">
        <v>131</v>
      </c>
      <c r="B144">
        <v>514</v>
      </c>
      <c r="C144">
        <v>407</v>
      </c>
      <c r="D144" s="3">
        <v>4288</v>
      </c>
      <c r="E144" s="3">
        <v>4171</v>
      </c>
      <c r="F144" s="3">
        <v>2928</v>
      </c>
      <c r="G144" s="3">
        <v>2499</v>
      </c>
    </row>
    <row r="145" spans="1:7" x14ac:dyDescent="0.25">
      <c r="A145" t="s">
        <v>130</v>
      </c>
      <c r="B145">
        <v>28</v>
      </c>
      <c r="C145">
        <v>21</v>
      </c>
      <c r="D145">
        <v>159</v>
      </c>
      <c r="E145">
        <v>131</v>
      </c>
      <c r="F145">
        <v>24</v>
      </c>
      <c r="G145">
        <v>23</v>
      </c>
    </row>
    <row r="146" spans="1:7" x14ac:dyDescent="0.25">
      <c r="A146" t="s">
        <v>129</v>
      </c>
      <c r="B146">
        <v>28</v>
      </c>
      <c r="C146">
        <v>20</v>
      </c>
      <c r="D146">
        <v>421</v>
      </c>
      <c r="E146">
        <v>405</v>
      </c>
      <c r="F146">
        <v>166</v>
      </c>
      <c r="G146">
        <v>123</v>
      </c>
    </row>
    <row r="147" spans="1:7" x14ac:dyDescent="0.25">
      <c r="A147" t="s">
        <v>128</v>
      </c>
      <c r="B147">
        <v>52</v>
      </c>
      <c r="C147">
        <v>35</v>
      </c>
      <c r="D147" s="3">
        <v>1197</v>
      </c>
      <c r="E147">
        <v>813</v>
      </c>
      <c r="F147">
        <v>211</v>
      </c>
      <c r="G147">
        <v>137</v>
      </c>
    </row>
    <row r="148" spans="1:7" x14ac:dyDescent="0.25">
      <c r="A148" t="s">
        <v>127</v>
      </c>
      <c r="B148">
        <v>4</v>
      </c>
      <c r="C148">
        <v>6</v>
      </c>
      <c r="D148">
        <v>55</v>
      </c>
      <c r="E148">
        <v>44</v>
      </c>
      <c r="F148">
        <v>13</v>
      </c>
      <c r="G148">
        <v>9</v>
      </c>
    </row>
    <row r="149" spans="1:7" x14ac:dyDescent="0.25">
      <c r="A149" t="s">
        <v>126</v>
      </c>
      <c r="B149">
        <v>108</v>
      </c>
      <c r="C149">
        <v>111</v>
      </c>
      <c r="D149" s="3">
        <v>4545</v>
      </c>
      <c r="E149" s="3">
        <v>4306</v>
      </c>
      <c r="F149">
        <v>608</v>
      </c>
      <c r="G149">
        <v>566</v>
      </c>
    </row>
    <row r="150" spans="1:7" x14ac:dyDescent="0.25">
      <c r="A150" t="s">
        <v>125</v>
      </c>
      <c r="B150">
        <v>8</v>
      </c>
      <c r="C150">
        <v>3</v>
      </c>
      <c r="D150">
        <v>120</v>
      </c>
      <c r="E150">
        <v>116</v>
      </c>
      <c r="F150">
        <v>74</v>
      </c>
      <c r="G150">
        <v>55</v>
      </c>
    </row>
    <row r="151" spans="1:7" x14ac:dyDescent="0.25">
      <c r="A151" t="s">
        <v>124</v>
      </c>
      <c r="B151">
        <v>1</v>
      </c>
      <c r="C151">
        <v>1</v>
      </c>
      <c r="D151">
        <v>34</v>
      </c>
      <c r="E151">
        <v>42</v>
      </c>
      <c r="F151">
        <v>105</v>
      </c>
      <c r="G151">
        <v>100</v>
      </c>
    </row>
    <row r="152" spans="1:7" x14ac:dyDescent="0.25">
      <c r="A152" t="s">
        <v>123</v>
      </c>
      <c r="B152">
        <v>14</v>
      </c>
      <c r="C152">
        <v>8</v>
      </c>
      <c r="D152">
        <v>83</v>
      </c>
      <c r="E152">
        <v>107</v>
      </c>
      <c r="F152">
        <v>316</v>
      </c>
      <c r="G152">
        <v>275</v>
      </c>
    </row>
    <row r="153" spans="1:7" x14ac:dyDescent="0.25">
      <c r="A153" t="s">
        <v>122</v>
      </c>
      <c r="B153">
        <v>80</v>
      </c>
      <c r="C153">
        <v>67</v>
      </c>
      <c r="D153">
        <v>586</v>
      </c>
      <c r="E153">
        <v>619</v>
      </c>
      <c r="F153" s="3">
        <v>1230</v>
      </c>
      <c r="G153" s="3">
        <v>1215</v>
      </c>
    </row>
    <row r="154" spans="1:7" x14ac:dyDescent="0.25">
      <c r="A154" t="s">
        <v>121</v>
      </c>
      <c r="B154">
        <v>22</v>
      </c>
      <c r="C154">
        <v>9</v>
      </c>
      <c r="D154">
        <v>149</v>
      </c>
      <c r="E154">
        <v>161</v>
      </c>
      <c r="F154">
        <v>347</v>
      </c>
      <c r="G154">
        <v>325</v>
      </c>
    </row>
    <row r="155" spans="1:7" x14ac:dyDescent="0.25">
      <c r="A155" t="s">
        <v>120</v>
      </c>
      <c r="B155">
        <v>10</v>
      </c>
      <c r="C155">
        <v>6</v>
      </c>
      <c r="D155">
        <v>38</v>
      </c>
      <c r="E155">
        <v>53</v>
      </c>
      <c r="F155">
        <v>89</v>
      </c>
      <c r="G155">
        <v>69</v>
      </c>
    </row>
    <row r="156" spans="1:7" x14ac:dyDescent="0.25">
      <c r="A156" t="s">
        <v>119</v>
      </c>
      <c r="B156">
        <v>22</v>
      </c>
      <c r="C156">
        <v>14</v>
      </c>
      <c r="D156">
        <v>189</v>
      </c>
      <c r="E156">
        <v>168</v>
      </c>
      <c r="F156">
        <v>766</v>
      </c>
      <c r="G156">
        <v>719</v>
      </c>
    </row>
    <row r="157" spans="1:7" x14ac:dyDescent="0.25">
      <c r="A157" t="s">
        <v>118</v>
      </c>
      <c r="B157">
        <v>18</v>
      </c>
      <c r="C157">
        <v>28</v>
      </c>
      <c r="D157">
        <v>96</v>
      </c>
      <c r="E157">
        <v>134</v>
      </c>
      <c r="F157" s="3">
        <v>1257</v>
      </c>
      <c r="G157" s="3">
        <v>1140</v>
      </c>
    </row>
    <row r="158" spans="1:7" x14ac:dyDescent="0.25">
      <c r="A158" t="s">
        <v>117</v>
      </c>
      <c r="B158">
        <v>83</v>
      </c>
      <c r="C158">
        <v>59</v>
      </c>
      <c r="D158">
        <v>203</v>
      </c>
      <c r="E158">
        <v>246</v>
      </c>
      <c r="F158" s="3">
        <v>3745</v>
      </c>
      <c r="G158" s="3">
        <v>3580</v>
      </c>
    </row>
    <row r="159" spans="1:7" x14ac:dyDescent="0.25">
      <c r="A159" t="s">
        <v>57</v>
      </c>
      <c r="B159">
        <v>546</v>
      </c>
      <c r="C159">
        <v>541</v>
      </c>
      <c r="D159" s="3">
        <v>2295</v>
      </c>
      <c r="E159" s="3">
        <v>2722</v>
      </c>
      <c r="F159" t="s">
        <v>55</v>
      </c>
      <c r="G159" t="s">
        <v>55</v>
      </c>
    </row>
    <row r="160" spans="1:7" x14ac:dyDescent="0.25">
      <c r="A160" t="s">
        <v>116</v>
      </c>
      <c r="B160">
        <v>2</v>
      </c>
      <c r="C160">
        <v>11</v>
      </c>
      <c r="D160">
        <v>27</v>
      </c>
      <c r="E160">
        <v>45</v>
      </c>
      <c r="F160">
        <v>359</v>
      </c>
      <c r="G160">
        <v>413</v>
      </c>
    </row>
    <row r="161" spans="1:7" x14ac:dyDescent="0.25">
      <c r="A161" t="s">
        <v>115</v>
      </c>
      <c r="B161">
        <v>117</v>
      </c>
      <c r="C161">
        <v>131</v>
      </c>
      <c r="D161">
        <v>524</v>
      </c>
      <c r="E161">
        <v>488</v>
      </c>
      <c r="F161" s="3">
        <v>2262</v>
      </c>
      <c r="G161" s="3">
        <v>2223</v>
      </c>
    </row>
    <row r="162" spans="1:7" x14ac:dyDescent="0.25">
      <c r="A162" t="s">
        <v>114</v>
      </c>
      <c r="B162">
        <v>10</v>
      </c>
      <c r="C162">
        <v>3</v>
      </c>
      <c r="D162">
        <v>23</v>
      </c>
      <c r="E162">
        <v>43</v>
      </c>
      <c r="F162">
        <v>179</v>
      </c>
      <c r="G162">
        <v>146</v>
      </c>
    </row>
    <row r="163" spans="1:7" x14ac:dyDescent="0.25">
      <c r="A163" t="s">
        <v>113</v>
      </c>
      <c r="B163">
        <v>19</v>
      </c>
      <c r="C163">
        <v>19</v>
      </c>
      <c r="D163">
        <v>190</v>
      </c>
      <c r="E163">
        <v>180</v>
      </c>
      <c r="F163">
        <v>698</v>
      </c>
      <c r="G163">
        <v>729</v>
      </c>
    </row>
    <row r="164" spans="1:7" x14ac:dyDescent="0.25">
      <c r="A164" t="s">
        <v>112</v>
      </c>
      <c r="B164">
        <v>5</v>
      </c>
      <c r="C164">
        <v>4</v>
      </c>
      <c r="D164">
        <v>53</v>
      </c>
      <c r="E164">
        <v>52</v>
      </c>
      <c r="F164">
        <v>157</v>
      </c>
      <c r="G164">
        <v>156</v>
      </c>
    </row>
    <row r="165" spans="1:7" x14ac:dyDescent="0.25">
      <c r="A165" t="s">
        <v>111</v>
      </c>
      <c r="B165">
        <v>1</v>
      </c>
      <c r="C165">
        <v>0</v>
      </c>
      <c r="D165">
        <v>13</v>
      </c>
      <c r="E165">
        <v>9</v>
      </c>
      <c r="F165">
        <v>107</v>
      </c>
      <c r="G165">
        <v>125</v>
      </c>
    </row>
    <row r="166" spans="1:7" x14ac:dyDescent="0.25">
      <c r="A166" t="s">
        <v>110</v>
      </c>
      <c r="B166">
        <v>18</v>
      </c>
      <c r="C166">
        <v>33</v>
      </c>
      <c r="D166">
        <v>76</v>
      </c>
      <c r="E166">
        <v>68</v>
      </c>
      <c r="F166">
        <v>288</v>
      </c>
      <c r="G166">
        <v>285</v>
      </c>
    </row>
    <row r="167" spans="1:7" x14ac:dyDescent="0.25">
      <c r="A167" t="s">
        <v>109</v>
      </c>
      <c r="B167">
        <v>2</v>
      </c>
      <c r="C167">
        <v>8</v>
      </c>
      <c r="D167">
        <v>42</v>
      </c>
      <c r="E167">
        <v>49</v>
      </c>
      <c r="F167">
        <v>183</v>
      </c>
      <c r="G167">
        <v>161</v>
      </c>
    </row>
    <row r="168" spans="1:7" x14ac:dyDescent="0.25">
      <c r="A168" t="s">
        <v>108</v>
      </c>
      <c r="B168">
        <v>0</v>
      </c>
      <c r="C168">
        <v>0</v>
      </c>
      <c r="D168">
        <v>5</v>
      </c>
      <c r="E168">
        <v>12</v>
      </c>
      <c r="F168">
        <v>101</v>
      </c>
      <c r="G168">
        <v>107</v>
      </c>
    </row>
    <row r="169" spans="1:7" x14ac:dyDescent="0.25">
      <c r="A169" t="s">
        <v>107</v>
      </c>
      <c r="B169">
        <v>4</v>
      </c>
      <c r="C169">
        <v>4</v>
      </c>
      <c r="D169">
        <v>16</v>
      </c>
      <c r="E169">
        <v>13</v>
      </c>
      <c r="F169">
        <v>108</v>
      </c>
      <c r="G169">
        <v>110</v>
      </c>
    </row>
    <row r="170" spans="1:7" x14ac:dyDescent="0.25">
      <c r="A170" t="s">
        <v>106</v>
      </c>
      <c r="B170">
        <v>1</v>
      </c>
      <c r="C170">
        <v>5</v>
      </c>
      <c r="D170">
        <v>14</v>
      </c>
      <c r="E170">
        <v>13</v>
      </c>
      <c r="F170">
        <v>84</v>
      </c>
      <c r="G170">
        <v>105</v>
      </c>
    </row>
    <row r="171" spans="1:7" x14ac:dyDescent="0.25">
      <c r="A171" t="s">
        <v>105</v>
      </c>
      <c r="B171">
        <v>1</v>
      </c>
      <c r="C171">
        <v>3</v>
      </c>
      <c r="D171">
        <v>1</v>
      </c>
      <c r="E171">
        <v>7</v>
      </c>
      <c r="F171">
        <v>104</v>
      </c>
      <c r="G171">
        <v>78</v>
      </c>
    </row>
    <row r="172" spans="1:7" x14ac:dyDescent="0.25">
      <c r="A172" t="s">
        <v>104</v>
      </c>
      <c r="B172">
        <v>3</v>
      </c>
      <c r="C172">
        <v>2</v>
      </c>
      <c r="D172">
        <v>9</v>
      </c>
      <c r="E172">
        <v>10</v>
      </c>
      <c r="F172">
        <v>111</v>
      </c>
      <c r="G172">
        <v>121</v>
      </c>
    </row>
    <row r="173" spans="1:7" x14ac:dyDescent="0.25">
      <c r="A173" t="s">
        <v>103</v>
      </c>
      <c r="B173">
        <v>12</v>
      </c>
      <c r="C173">
        <v>13</v>
      </c>
      <c r="D173">
        <v>71</v>
      </c>
      <c r="E173">
        <v>95</v>
      </c>
      <c r="F173">
        <v>438</v>
      </c>
      <c r="G173">
        <v>381</v>
      </c>
    </row>
    <row r="174" spans="1:7" x14ac:dyDescent="0.25">
      <c r="A174" t="s">
        <v>102</v>
      </c>
      <c r="B174">
        <v>3</v>
      </c>
      <c r="C174">
        <v>2</v>
      </c>
      <c r="D174">
        <v>32</v>
      </c>
      <c r="E174">
        <v>25</v>
      </c>
      <c r="F174">
        <v>76</v>
      </c>
      <c r="G174">
        <v>55</v>
      </c>
    </row>
    <row r="175" spans="1:7" x14ac:dyDescent="0.25">
      <c r="A175" t="s">
        <v>101</v>
      </c>
      <c r="B175">
        <v>11</v>
      </c>
      <c r="C175">
        <v>7</v>
      </c>
      <c r="D175">
        <v>79</v>
      </c>
      <c r="E175">
        <v>109</v>
      </c>
      <c r="F175">
        <v>219</v>
      </c>
      <c r="G175">
        <v>163</v>
      </c>
    </row>
    <row r="176" spans="1:7" x14ac:dyDescent="0.25">
      <c r="A176" t="s">
        <v>100</v>
      </c>
      <c r="B176">
        <v>93</v>
      </c>
      <c r="C176">
        <v>91</v>
      </c>
      <c r="D176">
        <v>986</v>
      </c>
      <c r="E176">
        <v>914</v>
      </c>
      <c r="F176" s="3">
        <v>3333</v>
      </c>
      <c r="G176" s="3">
        <v>3209</v>
      </c>
    </row>
    <row r="177" spans="1:7" x14ac:dyDescent="0.25">
      <c r="A177" t="s">
        <v>99</v>
      </c>
      <c r="B177">
        <v>9</v>
      </c>
      <c r="C177">
        <v>5</v>
      </c>
      <c r="D177">
        <v>44</v>
      </c>
      <c r="E177">
        <v>53</v>
      </c>
      <c r="F177">
        <v>97</v>
      </c>
      <c r="G177">
        <v>98</v>
      </c>
    </row>
    <row r="178" spans="1:7" x14ac:dyDescent="0.25">
      <c r="A178" t="s">
        <v>98</v>
      </c>
      <c r="B178">
        <v>1</v>
      </c>
      <c r="C178">
        <v>4</v>
      </c>
      <c r="D178">
        <v>8</v>
      </c>
      <c r="E178">
        <v>4</v>
      </c>
      <c r="F178">
        <v>4</v>
      </c>
      <c r="G178">
        <v>13</v>
      </c>
    </row>
    <row r="179" spans="1:7" x14ac:dyDescent="0.25">
      <c r="A179" t="s">
        <v>97</v>
      </c>
      <c r="B179">
        <v>19</v>
      </c>
      <c r="C179">
        <v>24</v>
      </c>
      <c r="D179">
        <v>141</v>
      </c>
      <c r="E179">
        <v>135</v>
      </c>
      <c r="F179">
        <v>85</v>
      </c>
      <c r="G179">
        <v>64</v>
      </c>
    </row>
    <row r="180" spans="1:7" x14ac:dyDescent="0.25">
      <c r="A180" t="s">
        <v>96</v>
      </c>
      <c r="B180">
        <v>6</v>
      </c>
      <c r="C180">
        <v>8</v>
      </c>
      <c r="D180">
        <v>58</v>
      </c>
      <c r="E180">
        <v>42</v>
      </c>
      <c r="F180">
        <v>24</v>
      </c>
      <c r="G180">
        <v>20</v>
      </c>
    </row>
    <row r="181" spans="1:7" x14ac:dyDescent="0.25">
      <c r="A181" t="s">
        <v>95</v>
      </c>
      <c r="B181">
        <v>54</v>
      </c>
      <c r="C181">
        <v>36</v>
      </c>
      <c r="D181">
        <v>14</v>
      </c>
      <c r="E181">
        <v>10</v>
      </c>
      <c r="F181">
        <v>14</v>
      </c>
      <c r="G181">
        <v>10</v>
      </c>
    </row>
    <row r="183" spans="1:7" x14ac:dyDescent="0.25">
      <c r="A183" t="s">
        <v>56</v>
      </c>
    </row>
    <row r="184" spans="1:7" x14ac:dyDescent="0.25">
      <c r="A184" t="s">
        <v>55</v>
      </c>
      <c r="B184" t="s">
        <v>54</v>
      </c>
    </row>
    <row r="186" spans="1:7" x14ac:dyDescent="0.25">
      <c r="A186" t="s">
        <v>53</v>
      </c>
    </row>
    <row r="187" spans="1:7" x14ac:dyDescent="0.25">
      <c r="A187">
        <v>1</v>
      </c>
      <c r="B187" t="s">
        <v>52</v>
      </c>
    </row>
    <row r="188" spans="1:7" x14ac:dyDescent="0.25">
      <c r="A188">
        <v>2</v>
      </c>
      <c r="B188" t="s">
        <v>94</v>
      </c>
    </row>
    <row r="189" spans="1:7" x14ac:dyDescent="0.25">
      <c r="A189">
        <v>3</v>
      </c>
      <c r="B189" t="s">
        <v>50</v>
      </c>
    </row>
    <row r="190" spans="1:7" x14ac:dyDescent="0.25">
      <c r="A190">
        <v>4</v>
      </c>
      <c r="B190" t="s">
        <v>93</v>
      </c>
    </row>
    <row r="191" spans="1:7" x14ac:dyDescent="0.25">
      <c r="A191">
        <v>5</v>
      </c>
      <c r="B191" t="s">
        <v>92</v>
      </c>
    </row>
    <row r="192" spans="1:7" x14ac:dyDescent="0.25">
      <c r="A192">
        <v>6</v>
      </c>
      <c r="B192" t="s">
        <v>91</v>
      </c>
    </row>
    <row r="194" spans="1:1" x14ac:dyDescent="0.25">
      <c r="A194" t="s">
        <v>90</v>
      </c>
    </row>
    <row r="195" spans="1:1" x14ac:dyDescent="0.25">
      <c r="A195" t="s">
        <v>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L75"/>
  <sheetViews>
    <sheetView topLeftCell="M1" zoomScaleNormal="100" workbookViewId="0">
      <selection activeCell="AK8" sqref="AK8:AL26"/>
    </sheetView>
  </sheetViews>
  <sheetFormatPr defaultRowHeight="12.75" x14ac:dyDescent="0.2"/>
  <cols>
    <col min="1" max="1" width="40.7109375" style="16" customWidth="1"/>
    <col min="2" max="12" width="11.7109375" style="16" customWidth="1"/>
    <col min="13" max="13" width="40.7109375" style="16" customWidth="1"/>
    <col min="14" max="26" width="11.7109375" style="16" customWidth="1"/>
    <col min="27" max="16384" width="9.140625" style="16"/>
  </cols>
  <sheetData>
    <row r="1" spans="1:38" ht="2.1" customHeight="1" x14ac:dyDescent="0.2">
      <c r="A1" s="65" t="s">
        <v>423</v>
      </c>
      <c r="B1" s="64"/>
      <c r="C1" s="64"/>
      <c r="D1" s="64"/>
      <c r="E1" s="64"/>
      <c r="F1" s="64"/>
      <c r="G1" s="64"/>
      <c r="H1" s="64"/>
      <c r="I1" s="64"/>
      <c r="J1" s="64"/>
      <c r="K1" s="64"/>
      <c r="L1" s="64"/>
      <c r="M1" s="63" t="s">
        <v>423</v>
      </c>
      <c r="N1" s="62"/>
      <c r="O1" s="62"/>
      <c r="P1" s="62"/>
      <c r="Q1" s="62"/>
      <c r="R1" s="62"/>
      <c r="S1" s="62"/>
      <c r="T1" s="62"/>
      <c r="U1" s="62"/>
      <c r="V1" s="62"/>
      <c r="W1" s="62"/>
      <c r="X1" s="62"/>
      <c r="Y1" s="62"/>
      <c r="Z1" s="61"/>
    </row>
    <row r="2" spans="1:38" ht="25.5" customHeight="1" x14ac:dyDescent="0.2">
      <c r="A2" s="60" t="s">
        <v>422</v>
      </c>
      <c r="B2" s="59"/>
      <c r="C2" s="59"/>
      <c r="D2" s="59"/>
      <c r="E2" s="59"/>
      <c r="F2" s="59"/>
      <c r="G2" s="59"/>
      <c r="H2" s="59"/>
      <c r="I2" s="59"/>
      <c r="J2" s="59"/>
      <c r="K2" s="59"/>
      <c r="L2" s="59"/>
      <c r="M2" s="60" t="s">
        <v>422</v>
      </c>
      <c r="N2" s="59"/>
      <c r="O2" s="59"/>
      <c r="P2" s="59"/>
      <c r="Q2" s="59"/>
      <c r="R2" s="59"/>
      <c r="S2" s="59"/>
      <c r="T2" s="59"/>
      <c r="U2" s="59"/>
      <c r="V2" s="59"/>
      <c r="W2" s="59"/>
      <c r="X2" s="59"/>
      <c r="Y2" s="59"/>
      <c r="Z2" s="58"/>
    </row>
    <row r="3" spans="1:38" x14ac:dyDescent="0.2">
      <c r="A3" s="57" t="s">
        <v>421</v>
      </c>
      <c r="B3" s="56"/>
      <c r="C3" s="56"/>
      <c r="D3" s="56"/>
      <c r="E3" s="56"/>
      <c r="F3" s="56"/>
      <c r="G3" s="56"/>
      <c r="H3" s="56"/>
      <c r="I3" s="56"/>
      <c r="J3" s="56"/>
      <c r="K3" s="56"/>
      <c r="L3" s="56"/>
      <c r="M3" s="57" t="s">
        <v>421</v>
      </c>
      <c r="N3" s="56"/>
      <c r="O3" s="56"/>
      <c r="P3" s="56"/>
      <c r="Q3" s="56"/>
      <c r="R3" s="56"/>
      <c r="S3" s="56"/>
      <c r="T3" s="56"/>
      <c r="U3" s="56"/>
      <c r="V3" s="56"/>
      <c r="W3" s="56"/>
      <c r="X3" s="56"/>
      <c r="Y3" s="56"/>
      <c r="Z3" s="55"/>
    </row>
    <row r="4" spans="1:38" x14ac:dyDescent="0.2">
      <c r="A4" s="54" t="s">
        <v>420</v>
      </c>
      <c r="B4" s="53"/>
      <c r="C4" s="53"/>
      <c r="D4" s="53"/>
      <c r="E4" s="53"/>
      <c r="F4" s="53"/>
      <c r="G4" s="53"/>
      <c r="H4" s="53"/>
      <c r="I4" s="53"/>
      <c r="J4" s="53"/>
      <c r="K4" s="53"/>
      <c r="L4" s="53"/>
      <c r="M4" s="54" t="s">
        <v>420</v>
      </c>
      <c r="N4" s="53"/>
      <c r="O4" s="53"/>
      <c r="P4" s="53"/>
      <c r="Q4" s="53"/>
      <c r="R4" s="53"/>
      <c r="S4" s="53"/>
      <c r="T4" s="53"/>
      <c r="U4" s="53"/>
      <c r="V4" s="53"/>
      <c r="W4" s="53"/>
      <c r="X4" s="53"/>
      <c r="Y4" s="53"/>
      <c r="Z4" s="52"/>
    </row>
    <row r="5" spans="1:38" ht="15" customHeight="1" x14ac:dyDescent="0.2">
      <c r="A5" s="47" t="s">
        <v>416</v>
      </c>
      <c r="B5" s="51" t="s">
        <v>419</v>
      </c>
      <c r="C5" s="49" t="s">
        <v>418</v>
      </c>
      <c r="D5" s="48"/>
      <c r="E5" s="48"/>
      <c r="F5" s="50"/>
      <c r="G5" s="49" t="s">
        <v>417</v>
      </c>
      <c r="H5" s="48"/>
      <c r="I5" s="48"/>
      <c r="J5" s="48"/>
      <c r="K5" s="48"/>
      <c r="L5" s="48"/>
      <c r="M5" s="47" t="s">
        <v>416</v>
      </c>
      <c r="N5" s="46" t="s">
        <v>415</v>
      </c>
      <c r="O5" s="46"/>
      <c r="P5" s="46"/>
      <c r="Q5" s="46"/>
      <c r="R5" s="46"/>
      <c r="S5" s="46"/>
      <c r="T5" s="46"/>
      <c r="U5" s="46" t="s">
        <v>414</v>
      </c>
      <c r="V5" s="46"/>
      <c r="W5" s="46"/>
      <c r="X5" s="46"/>
      <c r="Y5" s="46"/>
      <c r="Z5" s="46"/>
    </row>
    <row r="6" spans="1:38" ht="65.099999999999994" customHeight="1" x14ac:dyDescent="0.2">
      <c r="A6" s="42"/>
      <c r="B6" s="45"/>
      <c r="C6" s="44" t="s">
        <v>399</v>
      </c>
      <c r="D6" s="44" t="s">
        <v>413</v>
      </c>
      <c r="E6" s="44" t="s">
        <v>412</v>
      </c>
      <c r="F6" s="41" t="s">
        <v>411</v>
      </c>
      <c r="G6" s="44" t="s">
        <v>399</v>
      </c>
      <c r="H6" s="44" t="s">
        <v>410</v>
      </c>
      <c r="I6" s="44" t="s">
        <v>409</v>
      </c>
      <c r="J6" s="44" t="s">
        <v>408</v>
      </c>
      <c r="K6" s="44" t="s">
        <v>407</v>
      </c>
      <c r="L6" s="43" t="s">
        <v>406</v>
      </c>
      <c r="M6" s="42"/>
      <c r="N6" s="41" t="s">
        <v>399</v>
      </c>
      <c r="O6" s="41" t="s">
        <v>405</v>
      </c>
      <c r="P6" s="41" t="s">
        <v>404</v>
      </c>
      <c r="Q6" s="41" t="s">
        <v>403</v>
      </c>
      <c r="R6" s="41" t="s">
        <v>402</v>
      </c>
      <c r="S6" s="41" t="s">
        <v>401</v>
      </c>
      <c r="T6" s="41" t="s">
        <v>400</v>
      </c>
      <c r="U6" s="41" t="s">
        <v>399</v>
      </c>
      <c r="V6" s="41" t="s">
        <v>398</v>
      </c>
      <c r="W6" s="41" t="s">
        <v>397</v>
      </c>
      <c r="X6" s="41" t="s">
        <v>396</v>
      </c>
      <c r="Y6" s="41" t="s">
        <v>395</v>
      </c>
      <c r="Z6" s="41" t="s">
        <v>394</v>
      </c>
    </row>
    <row r="7" spans="1:38" ht="15" customHeight="1" x14ac:dyDescent="0.2">
      <c r="A7" s="6"/>
      <c r="B7" s="8"/>
      <c r="C7" s="6"/>
      <c r="D7" s="6" t="s">
        <v>310</v>
      </c>
      <c r="E7" s="6" t="s">
        <v>311</v>
      </c>
      <c r="F7" s="6" t="s">
        <v>312</v>
      </c>
      <c r="G7" s="6"/>
      <c r="H7" s="6" t="s">
        <v>313</v>
      </c>
      <c r="I7" s="6" t="s">
        <v>314</v>
      </c>
      <c r="J7" s="6" t="s">
        <v>315</v>
      </c>
      <c r="K7" s="12" t="s">
        <v>316</v>
      </c>
      <c r="L7" s="13" t="s">
        <v>317</v>
      </c>
      <c r="M7" s="6"/>
      <c r="N7" s="15"/>
      <c r="O7" s="6" t="s">
        <v>318</v>
      </c>
      <c r="P7" s="6" t="s">
        <v>319</v>
      </c>
      <c r="Q7" s="6" t="s">
        <v>320</v>
      </c>
      <c r="R7" s="6" t="s">
        <v>321</v>
      </c>
      <c r="S7" s="12" t="s">
        <v>322</v>
      </c>
      <c r="T7" s="6" t="s">
        <v>323</v>
      </c>
      <c r="U7" s="6"/>
      <c r="V7" s="6" t="s">
        <v>324</v>
      </c>
      <c r="W7" s="12" t="s">
        <v>325</v>
      </c>
      <c r="X7" s="12" t="s">
        <v>326</v>
      </c>
      <c r="Y7" s="12" t="s">
        <v>327</v>
      </c>
      <c r="Z7" s="12" t="s">
        <v>20</v>
      </c>
      <c r="AH7" s="6"/>
      <c r="AI7" s="7" t="s">
        <v>309</v>
      </c>
    </row>
    <row r="8" spans="1:38" ht="15" customHeight="1" x14ac:dyDescent="0.2">
      <c r="A8" s="7" t="s">
        <v>309</v>
      </c>
      <c r="B8" s="9">
        <v>11401</v>
      </c>
      <c r="C8" s="10">
        <v>3016</v>
      </c>
      <c r="D8" s="11">
        <v>543</v>
      </c>
      <c r="E8" s="10">
        <v>1045</v>
      </c>
      <c r="F8" s="10">
        <v>1428</v>
      </c>
      <c r="G8" s="10">
        <v>3937</v>
      </c>
      <c r="H8" s="10">
        <v>2667</v>
      </c>
      <c r="I8" s="11">
        <v>134</v>
      </c>
      <c r="J8" s="11">
        <v>810</v>
      </c>
      <c r="K8" s="11">
        <v>183</v>
      </c>
      <c r="L8" s="14">
        <v>143</v>
      </c>
      <c r="M8" s="7" t="s">
        <v>309</v>
      </c>
      <c r="N8" s="9">
        <v>2922</v>
      </c>
      <c r="O8" s="11">
        <v>534</v>
      </c>
      <c r="P8" s="10">
        <v>1145</v>
      </c>
      <c r="Q8" s="11">
        <v>223</v>
      </c>
      <c r="R8" s="11">
        <v>474</v>
      </c>
      <c r="S8" s="11">
        <v>55</v>
      </c>
      <c r="T8" s="11">
        <v>490</v>
      </c>
      <c r="U8" s="10">
        <v>1526</v>
      </c>
      <c r="V8" s="11">
        <v>441</v>
      </c>
      <c r="W8" s="11">
        <v>182</v>
      </c>
      <c r="X8" s="11">
        <v>314</v>
      </c>
      <c r="Y8" s="11">
        <v>58</v>
      </c>
      <c r="Z8" s="11">
        <v>530</v>
      </c>
      <c r="AH8" s="8"/>
      <c r="AI8" s="9">
        <v>11401</v>
      </c>
      <c r="AK8" s="16" t="s">
        <v>424</v>
      </c>
      <c r="AL8" s="16">
        <f>AI10</f>
        <v>543</v>
      </c>
    </row>
    <row r="9" spans="1:38" ht="15" customHeight="1" x14ac:dyDescent="0.2">
      <c r="A9" s="7"/>
      <c r="B9" s="9"/>
      <c r="C9" s="10"/>
      <c r="D9" s="11"/>
      <c r="E9" s="10"/>
      <c r="F9" s="10"/>
      <c r="G9" s="10"/>
      <c r="H9" s="10"/>
      <c r="I9" s="11"/>
      <c r="J9" s="11"/>
      <c r="K9" s="11"/>
      <c r="L9" s="14"/>
      <c r="M9" s="7"/>
      <c r="N9" s="9"/>
      <c r="O9" s="11"/>
      <c r="P9" s="10"/>
      <c r="Q9" s="11"/>
      <c r="R9" s="11"/>
      <c r="S9" s="11"/>
      <c r="T9" s="11"/>
      <c r="U9" s="10"/>
      <c r="V9" s="11"/>
      <c r="W9" s="11"/>
      <c r="X9" s="11"/>
      <c r="Y9" s="11"/>
      <c r="Z9" s="11"/>
      <c r="AH9" s="6"/>
      <c r="AI9" s="10">
        <v>3016</v>
      </c>
      <c r="AK9" s="16" t="s">
        <v>425</v>
      </c>
      <c r="AL9" s="16">
        <f t="shared" ref="AL9:AL10" si="0">AI11</f>
        <v>1045</v>
      </c>
    </row>
    <row r="10" spans="1:38" ht="15" customHeight="1" x14ac:dyDescent="0.2">
      <c r="A10" s="7" t="s">
        <v>393</v>
      </c>
      <c r="B10" s="38"/>
      <c r="C10" s="37"/>
      <c r="D10" s="37"/>
      <c r="E10" s="37"/>
      <c r="F10" s="37"/>
      <c r="G10" s="37"/>
      <c r="H10" s="37"/>
      <c r="I10" s="37"/>
      <c r="J10" s="37"/>
      <c r="K10" s="37"/>
      <c r="L10" s="39"/>
      <c r="M10" s="7" t="s">
        <v>393</v>
      </c>
      <c r="N10" s="38"/>
      <c r="O10" s="37"/>
      <c r="P10" s="37"/>
      <c r="Q10" s="37"/>
      <c r="R10" s="37"/>
      <c r="S10" s="37"/>
      <c r="T10" s="37"/>
      <c r="U10" s="37"/>
      <c r="V10" s="37"/>
      <c r="W10" s="37"/>
      <c r="X10" s="37"/>
      <c r="Y10" s="37"/>
      <c r="Z10" s="37"/>
      <c r="AH10" s="6" t="s">
        <v>310</v>
      </c>
      <c r="AI10" s="11">
        <v>543</v>
      </c>
      <c r="AK10" s="16" t="s">
        <v>426</v>
      </c>
      <c r="AL10" s="16">
        <f t="shared" si="0"/>
        <v>1428</v>
      </c>
    </row>
    <row r="11" spans="1:38" ht="15" customHeight="1" x14ac:dyDescent="0.2">
      <c r="A11" s="36" t="s">
        <v>392</v>
      </c>
      <c r="B11" s="9">
        <v>5550</v>
      </c>
      <c r="C11" s="10">
        <v>1419</v>
      </c>
      <c r="D11" s="11">
        <v>276</v>
      </c>
      <c r="E11" s="11">
        <v>490</v>
      </c>
      <c r="F11" s="11">
        <v>653</v>
      </c>
      <c r="G11" s="10">
        <v>2025</v>
      </c>
      <c r="H11" s="10">
        <v>1382</v>
      </c>
      <c r="I11" s="11">
        <v>79</v>
      </c>
      <c r="J11" s="11">
        <v>396</v>
      </c>
      <c r="K11" s="11">
        <v>86</v>
      </c>
      <c r="L11" s="14">
        <v>83</v>
      </c>
      <c r="M11" s="36" t="s">
        <v>392</v>
      </c>
      <c r="N11" s="9">
        <v>1338</v>
      </c>
      <c r="O11" s="11">
        <v>266</v>
      </c>
      <c r="P11" s="11">
        <v>494</v>
      </c>
      <c r="Q11" s="11">
        <v>97</v>
      </c>
      <c r="R11" s="11">
        <v>227</v>
      </c>
      <c r="S11" s="11">
        <v>23</v>
      </c>
      <c r="T11" s="11">
        <v>232</v>
      </c>
      <c r="U11" s="11">
        <v>768</v>
      </c>
      <c r="V11" s="11">
        <v>237</v>
      </c>
      <c r="W11" s="11">
        <v>82</v>
      </c>
      <c r="X11" s="11">
        <v>159</v>
      </c>
      <c r="Y11" s="11">
        <v>27</v>
      </c>
      <c r="Z11" s="11">
        <v>263</v>
      </c>
      <c r="AH11" s="6" t="s">
        <v>311</v>
      </c>
      <c r="AI11" s="10">
        <v>1045</v>
      </c>
      <c r="AK11" s="16" t="s">
        <v>313</v>
      </c>
      <c r="AL11" s="66">
        <f>AI14</f>
        <v>2667</v>
      </c>
    </row>
    <row r="12" spans="1:38" ht="15" customHeight="1" x14ac:dyDescent="0.2">
      <c r="A12" s="36" t="s">
        <v>391</v>
      </c>
      <c r="B12" s="9">
        <v>5851</v>
      </c>
      <c r="C12" s="10">
        <v>1597</v>
      </c>
      <c r="D12" s="11">
        <v>267</v>
      </c>
      <c r="E12" s="11">
        <v>555</v>
      </c>
      <c r="F12" s="11">
        <v>775</v>
      </c>
      <c r="G12" s="10">
        <v>1913</v>
      </c>
      <c r="H12" s="10">
        <v>1285</v>
      </c>
      <c r="I12" s="11">
        <v>55</v>
      </c>
      <c r="J12" s="11">
        <v>415</v>
      </c>
      <c r="K12" s="11">
        <v>97</v>
      </c>
      <c r="L12" s="14">
        <v>60</v>
      </c>
      <c r="M12" s="36" t="s">
        <v>391</v>
      </c>
      <c r="N12" s="9">
        <v>1583</v>
      </c>
      <c r="O12" s="11">
        <v>268</v>
      </c>
      <c r="P12" s="11">
        <v>652</v>
      </c>
      <c r="Q12" s="11">
        <v>126</v>
      </c>
      <c r="R12" s="11">
        <v>247</v>
      </c>
      <c r="S12" s="11">
        <v>32</v>
      </c>
      <c r="T12" s="11">
        <v>259</v>
      </c>
      <c r="U12" s="11">
        <v>758</v>
      </c>
      <c r="V12" s="11">
        <v>204</v>
      </c>
      <c r="W12" s="11">
        <v>101</v>
      </c>
      <c r="X12" s="11">
        <v>155</v>
      </c>
      <c r="Y12" s="11">
        <v>32</v>
      </c>
      <c r="Z12" s="11">
        <v>267</v>
      </c>
      <c r="AH12" s="6" t="s">
        <v>312</v>
      </c>
      <c r="AI12" s="10">
        <v>1428</v>
      </c>
      <c r="AK12" s="16" t="s">
        <v>427</v>
      </c>
      <c r="AL12" s="66">
        <f t="shared" ref="AL12:AL15" si="1">AI15</f>
        <v>134</v>
      </c>
    </row>
    <row r="13" spans="1:38" ht="15" customHeight="1" x14ac:dyDescent="0.2">
      <c r="A13" s="7" t="s">
        <v>390</v>
      </c>
      <c r="B13" s="38"/>
      <c r="C13" s="37"/>
      <c r="D13" s="37"/>
      <c r="E13" s="37"/>
      <c r="F13" s="37"/>
      <c r="G13" s="37"/>
      <c r="H13" s="37"/>
      <c r="I13" s="37"/>
      <c r="J13" s="37"/>
      <c r="K13" s="37"/>
      <c r="L13" s="39"/>
      <c r="M13" s="7" t="s">
        <v>390</v>
      </c>
      <c r="N13" s="38"/>
      <c r="O13" s="37"/>
      <c r="P13" s="37"/>
      <c r="Q13" s="37"/>
      <c r="R13" s="37"/>
      <c r="S13" s="37"/>
      <c r="T13" s="37"/>
      <c r="U13" s="37"/>
      <c r="V13" s="37"/>
      <c r="W13" s="37"/>
      <c r="X13" s="37"/>
      <c r="Y13" s="37"/>
      <c r="Z13" s="37"/>
      <c r="AH13" s="6"/>
      <c r="AI13" s="10">
        <v>3937</v>
      </c>
      <c r="AK13" s="16" t="s">
        <v>428</v>
      </c>
      <c r="AL13" s="66">
        <f t="shared" si="1"/>
        <v>810</v>
      </c>
    </row>
    <row r="14" spans="1:38" ht="15" customHeight="1" x14ac:dyDescent="0.2">
      <c r="A14" s="36" t="s">
        <v>389</v>
      </c>
      <c r="B14" s="9">
        <v>2221</v>
      </c>
      <c r="C14" s="11">
        <v>665</v>
      </c>
      <c r="D14" s="11">
        <v>82</v>
      </c>
      <c r="E14" s="11">
        <v>215</v>
      </c>
      <c r="F14" s="11">
        <v>367</v>
      </c>
      <c r="G14" s="11">
        <v>771</v>
      </c>
      <c r="H14" s="11">
        <v>576</v>
      </c>
      <c r="I14" s="11">
        <v>9</v>
      </c>
      <c r="J14" s="11">
        <v>136</v>
      </c>
      <c r="K14" s="11">
        <v>16</v>
      </c>
      <c r="L14" s="14">
        <v>35</v>
      </c>
      <c r="M14" s="36" t="s">
        <v>389</v>
      </c>
      <c r="N14" s="35">
        <v>617</v>
      </c>
      <c r="O14" s="11">
        <v>70</v>
      </c>
      <c r="P14" s="11">
        <v>276</v>
      </c>
      <c r="Q14" s="11">
        <v>70</v>
      </c>
      <c r="R14" s="11">
        <v>94</v>
      </c>
      <c r="S14" s="11">
        <v>10</v>
      </c>
      <c r="T14" s="11">
        <v>98</v>
      </c>
      <c r="U14" s="11">
        <v>168</v>
      </c>
      <c r="V14" s="11">
        <v>17</v>
      </c>
      <c r="W14" s="11">
        <v>24</v>
      </c>
      <c r="X14" s="11">
        <v>28</v>
      </c>
      <c r="Y14" s="11">
        <v>9</v>
      </c>
      <c r="Z14" s="11">
        <v>89</v>
      </c>
      <c r="AH14" s="6" t="s">
        <v>313</v>
      </c>
      <c r="AI14" s="10">
        <v>2667</v>
      </c>
      <c r="AK14" s="16" t="s">
        <v>316</v>
      </c>
      <c r="AL14" s="66">
        <f t="shared" si="1"/>
        <v>183</v>
      </c>
    </row>
    <row r="15" spans="1:38" ht="15" customHeight="1" x14ac:dyDescent="0.2">
      <c r="A15" s="36" t="s">
        <v>388</v>
      </c>
      <c r="B15" s="35">
        <v>502</v>
      </c>
      <c r="C15" s="11">
        <v>137</v>
      </c>
      <c r="D15" s="11">
        <v>14</v>
      </c>
      <c r="E15" s="11">
        <v>30</v>
      </c>
      <c r="F15" s="11">
        <v>93</v>
      </c>
      <c r="G15" s="11">
        <v>143</v>
      </c>
      <c r="H15" s="11">
        <v>83</v>
      </c>
      <c r="I15" s="11">
        <v>14</v>
      </c>
      <c r="J15" s="11">
        <v>37</v>
      </c>
      <c r="K15" s="11">
        <v>4</v>
      </c>
      <c r="L15" s="14">
        <v>6</v>
      </c>
      <c r="M15" s="36" t="s">
        <v>388</v>
      </c>
      <c r="N15" s="35">
        <v>152</v>
      </c>
      <c r="O15" s="11">
        <v>35</v>
      </c>
      <c r="P15" s="11">
        <v>56</v>
      </c>
      <c r="Q15" s="11">
        <v>11</v>
      </c>
      <c r="R15" s="11">
        <v>29</v>
      </c>
      <c r="S15" s="11">
        <v>4</v>
      </c>
      <c r="T15" s="11">
        <v>17</v>
      </c>
      <c r="U15" s="11">
        <v>70</v>
      </c>
      <c r="V15" s="11">
        <v>36</v>
      </c>
      <c r="W15" s="11">
        <v>2</v>
      </c>
      <c r="X15" s="11">
        <v>6</v>
      </c>
      <c r="Y15" s="11" t="s">
        <v>336</v>
      </c>
      <c r="Z15" s="11">
        <v>26</v>
      </c>
      <c r="AH15" s="6" t="s">
        <v>314</v>
      </c>
      <c r="AI15" s="11">
        <v>134</v>
      </c>
      <c r="AK15" s="16" t="s">
        <v>317</v>
      </c>
      <c r="AL15" s="66">
        <f t="shared" si="1"/>
        <v>143</v>
      </c>
    </row>
    <row r="16" spans="1:38" ht="15" customHeight="1" x14ac:dyDescent="0.2">
      <c r="A16" s="36" t="s">
        <v>387</v>
      </c>
      <c r="B16" s="9">
        <v>1497</v>
      </c>
      <c r="C16" s="11">
        <v>423</v>
      </c>
      <c r="D16" s="11">
        <v>65</v>
      </c>
      <c r="E16" s="11">
        <v>198</v>
      </c>
      <c r="F16" s="11">
        <v>160</v>
      </c>
      <c r="G16" s="11">
        <v>490</v>
      </c>
      <c r="H16" s="11">
        <v>329</v>
      </c>
      <c r="I16" s="11">
        <v>40</v>
      </c>
      <c r="J16" s="11">
        <v>107</v>
      </c>
      <c r="K16" s="11" t="s">
        <v>336</v>
      </c>
      <c r="L16" s="14">
        <v>13</v>
      </c>
      <c r="M16" s="36" t="s">
        <v>387</v>
      </c>
      <c r="N16" s="35">
        <v>246</v>
      </c>
      <c r="O16" s="11">
        <v>68</v>
      </c>
      <c r="P16" s="11">
        <v>82</v>
      </c>
      <c r="Q16" s="11">
        <v>13</v>
      </c>
      <c r="R16" s="11">
        <v>29</v>
      </c>
      <c r="S16" s="11" t="s">
        <v>336</v>
      </c>
      <c r="T16" s="11">
        <v>53</v>
      </c>
      <c r="U16" s="11">
        <v>339</v>
      </c>
      <c r="V16" s="11">
        <v>225</v>
      </c>
      <c r="W16" s="11">
        <v>40</v>
      </c>
      <c r="X16" s="11">
        <v>18</v>
      </c>
      <c r="Y16" s="11">
        <v>2</v>
      </c>
      <c r="Z16" s="11">
        <v>54</v>
      </c>
      <c r="AH16" s="6" t="s">
        <v>315</v>
      </c>
      <c r="AI16" s="11">
        <v>810</v>
      </c>
      <c r="AK16" s="16" t="s">
        <v>429</v>
      </c>
      <c r="AL16" s="16">
        <f>AI21</f>
        <v>534</v>
      </c>
    </row>
    <row r="17" spans="1:38" ht="15" customHeight="1" x14ac:dyDescent="0.2">
      <c r="A17" s="36" t="s">
        <v>386</v>
      </c>
      <c r="B17" s="9">
        <v>1858</v>
      </c>
      <c r="C17" s="11">
        <v>430</v>
      </c>
      <c r="D17" s="11">
        <v>64</v>
      </c>
      <c r="E17" s="11">
        <v>190</v>
      </c>
      <c r="F17" s="11">
        <v>176</v>
      </c>
      <c r="G17" s="11">
        <v>779</v>
      </c>
      <c r="H17" s="11">
        <v>546</v>
      </c>
      <c r="I17" s="11">
        <v>22</v>
      </c>
      <c r="J17" s="11">
        <v>200</v>
      </c>
      <c r="K17" s="11">
        <v>1</v>
      </c>
      <c r="L17" s="14">
        <v>11</v>
      </c>
      <c r="M17" s="36" t="s">
        <v>386</v>
      </c>
      <c r="N17" s="35">
        <v>424</v>
      </c>
      <c r="O17" s="11">
        <v>96</v>
      </c>
      <c r="P17" s="11">
        <v>176</v>
      </c>
      <c r="Q17" s="11">
        <v>25</v>
      </c>
      <c r="R17" s="11">
        <v>59</v>
      </c>
      <c r="S17" s="11">
        <v>7</v>
      </c>
      <c r="T17" s="11">
        <v>61</v>
      </c>
      <c r="U17" s="11">
        <v>225</v>
      </c>
      <c r="V17" s="11">
        <v>115</v>
      </c>
      <c r="W17" s="11">
        <v>3</v>
      </c>
      <c r="X17" s="11">
        <v>23</v>
      </c>
      <c r="Y17" s="11">
        <v>1</v>
      </c>
      <c r="Z17" s="11">
        <v>83</v>
      </c>
      <c r="AH17" s="12" t="s">
        <v>316</v>
      </c>
      <c r="AI17" s="11">
        <v>183</v>
      </c>
      <c r="AK17" s="16" t="s">
        <v>430</v>
      </c>
      <c r="AL17" s="16">
        <f t="shared" ref="AL17:AL21" si="2">AI22</f>
        <v>1145</v>
      </c>
    </row>
    <row r="18" spans="1:38" ht="15" customHeight="1" x14ac:dyDescent="0.2">
      <c r="A18" s="36" t="s">
        <v>385</v>
      </c>
      <c r="B18" s="9">
        <v>2505</v>
      </c>
      <c r="C18" s="11">
        <v>554</v>
      </c>
      <c r="D18" s="11">
        <v>136</v>
      </c>
      <c r="E18" s="11">
        <v>176</v>
      </c>
      <c r="F18" s="11">
        <v>242</v>
      </c>
      <c r="G18" s="10">
        <v>1010</v>
      </c>
      <c r="H18" s="11">
        <v>737</v>
      </c>
      <c r="I18" s="11">
        <v>19</v>
      </c>
      <c r="J18" s="11">
        <v>195</v>
      </c>
      <c r="K18" s="11">
        <v>15</v>
      </c>
      <c r="L18" s="14">
        <v>43</v>
      </c>
      <c r="M18" s="36" t="s">
        <v>385</v>
      </c>
      <c r="N18" s="35">
        <v>666</v>
      </c>
      <c r="O18" s="11">
        <v>132</v>
      </c>
      <c r="P18" s="11">
        <v>253</v>
      </c>
      <c r="Q18" s="11">
        <v>66</v>
      </c>
      <c r="R18" s="11">
        <v>97</v>
      </c>
      <c r="S18" s="11">
        <v>18</v>
      </c>
      <c r="T18" s="11">
        <v>100</v>
      </c>
      <c r="U18" s="11">
        <v>274</v>
      </c>
      <c r="V18" s="11">
        <v>30</v>
      </c>
      <c r="W18" s="11">
        <v>51</v>
      </c>
      <c r="X18" s="11">
        <v>52</v>
      </c>
      <c r="Y18" s="11">
        <v>7</v>
      </c>
      <c r="Z18" s="11">
        <v>134</v>
      </c>
      <c r="AH18" s="13" t="s">
        <v>317</v>
      </c>
      <c r="AI18" s="14">
        <v>143</v>
      </c>
      <c r="AK18" s="16" t="s">
        <v>431</v>
      </c>
      <c r="AL18" s="16">
        <f t="shared" si="2"/>
        <v>223</v>
      </c>
    </row>
    <row r="19" spans="1:38" ht="15" customHeight="1" x14ac:dyDescent="0.2">
      <c r="A19" s="36" t="s">
        <v>384</v>
      </c>
      <c r="B19" s="9">
        <v>2012</v>
      </c>
      <c r="C19" s="11">
        <v>553</v>
      </c>
      <c r="D19" s="11">
        <v>145</v>
      </c>
      <c r="E19" s="11">
        <v>185</v>
      </c>
      <c r="F19" s="11">
        <v>223</v>
      </c>
      <c r="G19" s="11">
        <v>601</v>
      </c>
      <c r="H19" s="11">
        <v>363</v>
      </c>
      <c r="I19" s="11">
        <v>30</v>
      </c>
      <c r="J19" s="11">
        <v>132</v>
      </c>
      <c r="K19" s="11">
        <v>47</v>
      </c>
      <c r="L19" s="14">
        <v>28</v>
      </c>
      <c r="M19" s="36" t="s">
        <v>384</v>
      </c>
      <c r="N19" s="35">
        <v>651</v>
      </c>
      <c r="O19" s="11">
        <v>117</v>
      </c>
      <c r="P19" s="11">
        <v>248</v>
      </c>
      <c r="Q19" s="11">
        <v>29</v>
      </c>
      <c r="R19" s="11">
        <v>126</v>
      </c>
      <c r="S19" s="11">
        <v>16</v>
      </c>
      <c r="T19" s="11">
        <v>115</v>
      </c>
      <c r="U19" s="11">
        <v>207</v>
      </c>
      <c r="V19" s="11">
        <v>15</v>
      </c>
      <c r="W19" s="11">
        <v>33</v>
      </c>
      <c r="X19" s="11">
        <v>40</v>
      </c>
      <c r="Y19" s="11">
        <v>2</v>
      </c>
      <c r="Z19" s="11">
        <v>117</v>
      </c>
      <c r="AH19" s="6"/>
      <c r="AI19" s="7" t="s">
        <v>309</v>
      </c>
      <c r="AK19" s="16" t="s">
        <v>432</v>
      </c>
      <c r="AL19" s="16">
        <f t="shared" si="2"/>
        <v>474</v>
      </c>
    </row>
    <row r="20" spans="1:38" ht="15" customHeight="1" x14ac:dyDescent="0.2">
      <c r="A20" s="36" t="s">
        <v>383</v>
      </c>
      <c r="B20" s="35">
        <v>483</v>
      </c>
      <c r="C20" s="11">
        <v>153</v>
      </c>
      <c r="D20" s="11">
        <v>18</v>
      </c>
      <c r="E20" s="11">
        <v>38</v>
      </c>
      <c r="F20" s="11">
        <v>98</v>
      </c>
      <c r="G20" s="11">
        <v>115</v>
      </c>
      <c r="H20" s="11">
        <v>25</v>
      </c>
      <c r="I20" s="11" t="s">
        <v>336</v>
      </c>
      <c r="J20" s="11">
        <v>2</v>
      </c>
      <c r="K20" s="11">
        <v>82</v>
      </c>
      <c r="L20" s="14">
        <v>5</v>
      </c>
      <c r="M20" s="36" t="s">
        <v>383</v>
      </c>
      <c r="N20" s="35">
        <v>107</v>
      </c>
      <c r="O20" s="11">
        <v>9</v>
      </c>
      <c r="P20" s="11">
        <v>40</v>
      </c>
      <c r="Q20" s="11" t="s">
        <v>336</v>
      </c>
      <c r="R20" s="11">
        <v>29</v>
      </c>
      <c r="S20" s="11" t="s">
        <v>336</v>
      </c>
      <c r="T20" s="11">
        <v>30</v>
      </c>
      <c r="U20" s="11">
        <v>108</v>
      </c>
      <c r="V20" s="11" t="s">
        <v>336</v>
      </c>
      <c r="W20" s="11">
        <v>19</v>
      </c>
      <c r="X20" s="11">
        <v>58</v>
      </c>
      <c r="Y20" s="11">
        <v>12</v>
      </c>
      <c r="Z20" s="11">
        <v>19</v>
      </c>
      <c r="AH20" s="15"/>
      <c r="AI20" s="9">
        <v>2922</v>
      </c>
      <c r="AK20" s="16" t="s">
        <v>433</v>
      </c>
      <c r="AL20" s="16">
        <f t="shared" si="2"/>
        <v>55</v>
      </c>
    </row>
    <row r="21" spans="1:38" ht="15" customHeight="1" x14ac:dyDescent="0.2">
      <c r="A21" s="36" t="s">
        <v>382</v>
      </c>
      <c r="B21" s="35">
        <v>323</v>
      </c>
      <c r="C21" s="11">
        <v>100</v>
      </c>
      <c r="D21" s="11">
        <v>18</v>
      </c>
      <c r="E21" s="11">
        <v>13</v>
      </c>
      <c r="F21" s="11">
        <v>69</v>
      </c>
      <c r="G21" s="11">
        <v>29</v>
      </c>
      <c r="H21" s="11">
        <v>8</v>
      </c>
      <c r="I21" s="11" t="s">
        <v>336</v>
      </c>
      <c r="J21" s="11">
        <v>1</v>
      </c>
      <c r="K21" s="11">
        <v>18</v>
      </c>
      <c r="L21" s="14">
        <v>2</v>
      </c>
      <c r="M21" s="36" t="s">
        <v>382</v>
      </c>
      <c r="N21" s="35">
        <v>59</v>
      </c>
      <c r="O21" s="11">
        <v>7</v>
      </c>
      <c r="P21" s="11">
        <v>16</v>
      </c>
      <c r="Q21" s="11">
        <v>8</v>
      </c>
      <c r="R21" s="11">
        <v>12</v>
      </c>
      <c r="S21" s="11" t="s">
        <v>336</v>
      </c>
      <c r="T21" s="11">
        <v>16</v>
      </c>
      <c r="U21" s="11">
        <v>136</v>
      </c>
      <c r="V21" s="11">
        <v>3</v>
      </c>
      <c r="W21" s="11">
        <v>11</v>
      </c>
      <c r="X21" s="11">
        <v>88</v>
      </c>
      <c r="Y21" s="11">
        <v>25</v>
      </c>
      <c r="Z21" s="11">
        <v>9</v>
      </c>
      <c r="AH21" s="6" t="s">
        <v>318</v>
      </c>
      <c r="AI21" s="11">
        <v>534</v>
      </c>
      <c r="AK21" s="16" t="s">
        <v>434</v>
      </c>
      <c r="AL21" s="16">
        <f t="shared" si="2"/>
        <v>490</v>
      </c>
    </row>
    <row r="22" spans="1:38" ht="15" customHeight="1" x14ac:dyDescent="0.2">
      <c r="A22" s="7" t="s">
        <v>381</v>
      </c>
      <c r="B22" s="38"/>
      <c r="C22" s="37"/>
      <c r="D22" s="37"/>
      <c r="E22" s="37"/>
      <c r="F22" s="37"/>
      <c r="G22" s="37"/>
      <c r="H22" s="37"/>
      <c r="I22" s="37"/>
      <c r="J22" s="37"/>
      <c r="K22" s="37"/>
      <c r="L22" s="39"/>
      <c r="M22" s="7" t="s">
        <v>381</v>
      </c>
      <c r="N22" s="38"/>
      <c r="O22" s="37"/>
      <c r="P22" s="37"/>
      <c r="Q22" s="37"/>
      <c r="R22" s="37"/>
      <c r="S22" s="37"/>
      <c r="T22" s="37"/>
      <c r="U22" s="37"/>
      <c r="V22" s="37"/>
      <c r="W22" s="37"/>
      <c r="X22" s="37"/>
      <c r="Y22" s="37"/>
      <c r="Z22" s="37"/>
      <c r="AH22" s="6" t="s">
        <v>319</v>
      </c>
      <c r="AI22" s="10">
        <v>1145</v>
      </c>
      <c r="AK22" s="16" t="s">
        <v>435</v>
      </c>
      <c r="AL22" s="16">
        <f>AI28</f>
        <v>441</v>
      </c>
    </row>
    <row r="23" spans="1:38" ht="15" customHeight="1" x14ac:dyDescent="0.2">
      <c r="A23" s="36" t="s">
        <v>380</v>
      </c>
      <c r="B23" s="9">
        <v>8005</v>
      </c>
      <c r="C23" s="10">
        <v>2208</v>
      </c>
      <c r="D23" s="11">
        <v>454</v>
      </c>
      <c r="E23" s="11">
        <v>737</v>
      </c>
      <c r="F23" s="10">
        <v>1017</v>
      </c>
      <c r="G23" s="10">
        <v>2742</v>
      </c>
      <c r="H23" s="10">
        <v>1829</v>
      </c>
      <c r="I23" s="11">
        <v>90</v>
      </c>
      <c r="J23" s="11">
        <v>550</v>
      </c>
      <c r="K23" s="11">
        <v>172</v>
      </c>
      <c r="L23" s="14">
        <v>102</v>
      </c>
      <c r="M23" s="36" t="s">
        <v>380</v>
      </c>
      <c r="N23" s="9">
        <v>1975</v>
      </c>
      <c r="O23" s="11">
        <v>426</v>
      </c>
      <c r="P23" s="11">
        <v>776</v>
      </c>
      <c r="Q23" s="11">
        <v>127</v>
      </c>
      <c r="R23" s="11">
        <v>326</v>
      </c>
      <c r="S23" s="11">
        <v>27</v>
      </c>
      <c r="T23" s="11">
        <v>293</v>
      </c>
      <c r="U23" s="10">
        <v>1080</v>
      </c>
      <c r="V23" s="11">
        <v>271</v>
      </c>
      <c r="W23" s="11">
        <v>138</v>
      </c>
      <c r="X23" s="11">
        <v>232</v>
      </c>
      <c r="Y23" s="11">
        <v>37</v>
      </c>
      <c r="Z23" s="11">
        <v>402</v>
      </c>
      <c r="AH23" s="6" t="s">
        <v>320</v>
      </c>
      <c r="AI23" s="11">
        <v>223</v>
      </c>
      <c r="AK23" s="16" t="s">
        <v>436</v>
      </c>
      <c r="AL23" s="16">
        <f t="shared" ref="AL23:AL26" si="3">AI29</f>
        <v>182</v>
      </c>
    </row>
    <row r="24" spans="1:38" ht="15" customHeight="1" x14ac:dyDescent="0.2">
      <c r="A24" s="36" t="s">
        <v>379</v>
      </c>
      <c r="B24" s="9">
        <v>1886</v>
      </c>
      <c r="C24" s="11">
        <v>493</v>
      </c>
      <c r="D24" s="11">
        <v>45</v>
      </c>
      <c r="E24" s="11">
        <v>207</v>
      </c>
      <c r="F24" s="11">
        <v>240</v>
      </c>
      <c r="G24" s="11">
        <v>595</v>
      </c>
      <c r="H24" s="11">
        <v>402</v>
      </c>
      <c r="I24" s="11">
        <v>26</v>
      </c>
      <c r="J24" s="11">
        <v>136</v>
      </c>
      <c r="K24" s="11">
        <v>2</v>
      </c>
      <c r="L24" s="14">
        <v>30</v>
      </c>
      <c r="M24" s="36" t="s">
        <v>379</v>
      </c>
      <c r="N24" s="35">
        <v>596</v>
      </c>
      <c r="O24" s="11">
        <v>53</v>
      </c>
      <c r="P24" s="11">
        <v>241</v>
      </c>
      <c r="Q24" s="11">
        <v>69</v>
      </c>
      <c r="R24" s="11">
        <v>63</v>
      </c>
      <c r="S24" s="11">
        <v>27</v>
      </c>
      <c r="T24" s="11">
        <v>143</v>
      </c>
      <c r="U24" s="11">
        <v>203</v>
      </c>
      <c r="V24" s="11">
        <v>79</v>
      </c>
      <c r="W24" s="11">
        <v>26</v>
      </c>
      <c r="X24" s="11">
        <v>37</v>
      </c>
      <c r="Y24" s="11">
        <v>16</v>
      </c>
      <c r="Z24" s="11">
        <v>46</v>
      </c>
      <c r="AH24" s="6" t="s">
        <v>321</v>
      </c>
      <c r="AI24" s="11">
        <v>474</v>
      </c>
      <c r="AK24" s="16" t="s">
        <v>437</v>
      </c>
      <c r="AL24" s="16">
        <f t="shared" si="3"/>
        <v>314</v>
      </c>
    </row>
    <row r="25" spans="1:38" ht="15" customHeight="1" x14ac:dyDescent="0.2">
      <c r="A25" s="36" t="s">
        <v>378</v>
      </c>
      <c r="B25" s="35">
        <v>727</v>
      </c>
      <c r="C25" s="11">
        <v>148</v>
      </c>
      <c r="D25" s="11">
        <v>30</v>
      </c>
      <c r="E25" s="11">
        <v>44</v>
      </c>
      <c r="F25" s="11">
        <v>74</v>
      </c>
      <c r="G25" s="11">
        <v>256</v>
      </c>
      <c r="H25" s="11">
        <v>183</v>
      </c>
      <c r="I25" s="11">
        <v>5</v>
      </c>
      <c r="J25" s="11">
        <v>54</v>
      </c>
      <c r="K25" s="11">
        <v>9</v>
      </c>
      <c r="L25" s="14">
        <v>5</v>
      </c>
      <c r="M25" s="36" t="s">
        <v>378</v>
      </c>
      <c r="N25" s="35">
        <v>216</v>
      </c>
      <c r="O25" s="11">
        <v>18</v>
      </c>
      <c r="P25" s="11">
        <v>77</v>
      </c>
      <c r="Q25" s="11">
        <v>24</v>
      </c>
      <c r="R25" s="11">
        <v>65</v>
      </c>
      <c r="S25" s="11">
        <v>1</v>
      </c>
      <c r="T25" s="11">
        <v>31</v>
      </c>
      <c r="U25" s="11">
        <v>106</v>
      </c>
      <c r="V25" s="11">
        <v>56</v>
      </c>
      <c r="W25" s="11" t="s">
        <v>336</v>
      </c>
      <c r="X25" s="11">
        <v>7</v>
      </c>
      <c r="Y25" s="11">
        <v>2</v>
      </c>
      <c r="Z25" s="11">
        <v>41</v>
      </c>
      <c r="AH25" s="12" t="s">
        <v>322</v>
      </c>
      <c r="AI25" s="11">
        <v>55</v>
      </c>
      <c r="AK25" s="16" t="s">
        <v>327</v>
      </c>
      <c r="AL25" s="16">
        <f t="shared" si="3"/>
        <v>58</v>
      </c>
    </row>
    <row r="26" spans="1:38" ht="17.25" customHeight="1" x14ac:dyDescent="0.2">
      <c r="A26" s="36" t="s">
        <v>377</v>
      </c>
      <c r="B26" s="35">
        <v>782</v>
      </c>
      <c r="C26" s="11">
        <v>167</v>
      </c>
      <c r="D26" s="11">
        <v>13</v>
      </c>
      <c r="E26" s="11">
        <v>57</v>
      </c>
      <c r="F26" s="11">
        <v>97</v>
      </c>
      <c r="G26" s="11">
        <v>344</v>
      </c>
      <c r="H26" s="11">
        <v>254</v>
      </c>
      <c r="I26" s="11">
        <v>13</v>
      </c>
      <c r="J26" s="11">
        <v>71</v>
      </c>
      <c r="K26" s="11" t="s">
        <v>336</v>
      </c>
      <c r="L26" s="14">
        <v>6</v>
      </c>
      <c r="M26" s="36" t="s">
        <v>377</v>
      </c>
      <c r="N26" s="35">
        <v>135</v>
      </c>
      <c r="O26" s="11">
        <v>36</v>
      </c>
      <c r="P26" s="11">
        <v>51</v>
      </c>
      <c r="Q26" s="11">
        <v>3</v>
      </c>
      <c r="R26" s="11">
        <v>20</v>
      </c>
      <c r="S26" s="11" t="s">
        <v>336</v>
      </c>
      <c r="T26" s="11">
        <v>24</v>
      </c>
      <c r="U26" s="11">
        <v>136</v>
      </c>
      <c r="V26" s="11">
        <v>35</v>
      </c>
      <c r="W26" s="11">
        <v>18</v>
      </c>
      <c r="X26" s="11">
        <v>38</v>
      </c>
      <c r="Y26" s="11">
        <v>3</v>
      </c>
      <c r="Z26" s="11">
        <v>42</v>
      </c>
      <c r="AH26" s="6" t="s">
        <v>323</v>
      </c>
      <c r="AI26" s="11">
        <v>490</v>
      </c>
      <c r="AK26" s="16" t="s">
        <v>438</v>
      </c>
      <c r="AL26" s="16">
        <f t="shared" si="3"/>
        <v>530</v>
      </c>
    </row>
    <row r="27" spans="1:38" ht="15" customHeight="1" x14ac:dyDescent="0.2">
      <c r="A27" s="36" t="s">
        <v>376</v>
      </c>
      <c r="B27" s="9">
        <v>6631</v>
      </c>
      <c r="C27" s="10">
        <v>1795</v>
      </c>
      <c r="D27" s="11">
        <v>379</v>
      </c>
      <c r="E27" s="11">
        <v>576</v>
      </c>
      <c r="F27" s="11">
        <v>840</v>
      </c>
      <c r="G27" s="10">
        <v>2351</v>
      </c>
      <c r="H27" s="10">
        <v>1592</v>
      </c>
      <c r="I27" s="11">
        <v>71</v>
      </c>
      <c r="J27" s="11">
        <v>461</v>
      </c>
      <c r="K27" s="11">
        <v>167</v>
      </c>
      <c r="L27" s="14">
        <v>61</v>
      </c>
      <c r="M27" s="36" t="s">
        <v>376</v>
      </c>
      <c r="N27" s="9">
        <v>1596</v>
      </c>
      <c r="O27" s="11">
        <v>356</v>
      </c>
      <c r="P27" s="11">
        <v>628</v>
      </c>
      <c r="Q27" s="11">
        <v>117</v>
      </c>
      <c r="R27" s="11">
        <v>234</v>
      </c>
      <c r="S27" s="11">
        <v>27</v>
      </c>
      <c r="T27" s="11">
        <v>235</v>
      </c>
      <c r="U27" s="11">
        <v>889</v>
      </c>
      <c r="V27" s="11">
        <v>215</v>
      </c>
      <c r="W27" s="11">
        <v>104</v>
      </c>
      <c r="X27" s="11">
        <v>208</v>
      </c>
      <c r="Y27" s="11">
        <v>32</v>
      </c>
      <c r="Z27" s="11">
        <v>329</v>
      </c>
      <c r="AH27" s="6"/>
      <c r="AI27" s="10">
        <v>1526</v>
      </c>
    </row>
    <row r="28" spans="1:38" ht="15" customHeight="1" x14ac:dyDescent="0.2">
      <c r="A28" s="36" t="s">
        <v>375</v>
      </c>
      <c r="B28" s="9">
        <v>1684</v>
      </c>
      <c r="C28" s="11">
        <v>469</v>
      </c>
      <c r="D28" s="11">
        <v>90</v>
      </c>
      <c r="E28" s="11">
        <v>175</v>
      </c>
      <c r="F28" s="11">
        <v>203</v>
      </c>
      <c r="G28" s="11">
        <v>516</v>
      </c>
      <c r="H28" s="11">
        <v>341</v>
      </c>
      <c r="I28" s="11">
        <v>23</v>
      </c>
      <c r="J28" s="11">
        <v>103</v>
      </c>
      <c r="K28" s="11">
        <v>4</v>
      </c>
      <c r="L28" s="14">
        <v>45</v>
      </c>
      <c r="M28" s="36" t="s">
        <v>375</v>
      </c>
      <c r="N28" s="35">
        <v>473</v>
      </c>
      <c r="O28" s="11">
        <v>87</v>
      </c>
      <c r="P28" s="11">
        <v>194</v>
      </c>
      <c r="Q28" s="11">
        <v>15</v>
      </c>
      <c r="R28" s="11">
        <v>104</v>
      </c>
      <c r="S28" s="11" t="s">
        <v>336</v>
      </c>
      <c r="T28" s="11">
        <v>73</v>
      </c>
      <c r="U28" s="11">
        <v>226</v>
      </c>
      <c r="V28" s="11">
        <v>76</v>
      </c>
      <c r="W28" s="11">
        <v>38</v>
      </c>
      <c r="X28" s="11">
        <v>35</v>
      </c>
      <c r="Y28" s="11">
        <v>5</v>
      </c>
      <c r="Z28" s="11">
        <v>72</v>
      </c>
      <c r="AH28" s="6" t="s">
        <v>324</v>
      </c>
      <c r="AI28" s="11">
        <v>441</v>
      </c>
      <c r="AL28" s="16">
        <f>SUM(AL8:AL27)</f>
        <v>11399</v>
      </c>
    </row>
    <row r="29" spans="1:38" ht="30" customHeight="1" x14ac:dyDescent="0.2">
      <c r="A29" s="36" t="s">
        <v>374</v>
      </c>
      <c r="B29" s="9">
        <v>8484</v>
      </c>
      <c r="C29" s="10">
        <v>2308</v>
      </c>
      <c r="D29" s="11">
        <v>455</v>
      </c>
      <c r="E29" s="11">
        <v>777</v>
      </c>
      <c r="F29" s="10">
        <v>1076</v>
      </c>
      <c r="G29" s="10">
        <v>2951</v>
      </c>
      <c r="H29" s="10">
        <v>1973</v>
      </c>
      <c r="I29" s="11">
        <v>94</v>
      </c>
      <c r="J29" s="11">
        <v>605</v>
      </c>
      <c r="K29" s="11">
        <v>172</v>
      </c>
      <c r="L29" s="14">
        <v>108</v>
      </c>
      <c r="M29" s="36" t="s">
        <v>374</v>
      </c>
      <c r="N29" s="9">
        <v>2069</v>
      </c>
      <c r="O29" s="11">
        <v>443</v>
      </c>
      <c r="P29" s="11">
        <v>823</v>
      </c>
      <c r="Q29" s="11">
        <v>130</v>
      </c>
      <c r="R29" s="11">
        <v>338</v>
      </c>
      <c r="S29" s="11">
        <v>27</v>
      </c>
      <c r="T29" s="11">
        <v>309</v>
      </c>
      <c r="U29" s="10">
        <v>1155</v>
      </c>
      <c r="V29" s="11">
        <v>297</v>
      </c>
      <c r="W29" s="11">
        <v>149</v>
      </c>
      <c r="X29" s="11">
        <v>254</v>
      </c>
      <c r="Y29" s="11">
        <v>40</v>
      </c>
      <c r="Z29" s="11">
        <v>415</v>
      </c>
      <c r="AH29" s="12" t="s">
        <v>325</v>
      </c>
      <c r="AI29" s="11">
        <v>182</v>
      </c>
    </row>
    <row r="30" spans="1:38" ht="30" customHeight="1" x14ac:dyDescent="0.2">
      <c r="A30" s="36" t="s">
        <v>373</v>
      </c>
      <c r="B30" s="9">
        <v>2159</v>
      </c>
      <c r="C30" s="11">
        <v>564</v>
      </c>
      <c r="D30" s="11">
        <v>49</v>
      </c>
      <c r="E30" s="11">
        <v>236</v>
      </c>
      <c r="F30" s="11">
        <v>279</v>
      </c>
      <c r="G30" s="11">
        <v>694</v>
      </c>
      <c r="H30" s="11">
        <v>476</v>
      </c>
      <c r="I30" s="11">
        <v>26</v>
      </c>
      <c r="J30" s="11">
        <v>160</v>
      </c>
      <c r="K30" s="11">
        <v>2</v>
      </c>
      <c r="L30" s="14">
        <v>30</v>
      </c>
      <c r="M30" s="36" t="s">
        <v>373</v>
      </c>
      <c r="N30" s="35">
        <v>661</v>
      </c>
      <c r="O30" s="11">
        <v>67</v>
      </c>
      <c r="P30" s="11">
        <v>273</v>
      </c>
      <c r="Q30" s="11">
        <v>70</v>
      </c>
      <c r="R30" s="11">
        <v>67</v>
      </c>
      <c r="S30" s="11">
        <v>27</v>
      </c>
      <c r="T30" s="11">
        <v>157</v>
      </c>
      <c r="U30" s="11">
        <v>240</v>
      </c>
      <c r="V30" s="11">
        <v>95</v>
      </c>
      <c r="W30" s="11">
        <v>30</v>
      </c>
      <c r="X30" s="11">
        <v>48</v>
      </c>
      <c r="Y30" s="11">
        <v>16</v>
      </c>
      <c r="Z30" s="11">
        <v>50</v>
      </c>
      <c r="AH30" s="12" t="s">
        <v>326</v>
      </c>
      <c r="AI30" s="11">
        <v>314</v>
      </c>
    </row>
    <row r="31" spans="1:38" ht="30" customHeight="1" x14ac:dyDescent="0.2">
      <c r="A31" s="36" t="s">
        <v>372</v>
      </c>
      <c r="B31" s="35">
        <v>853</v>
      </c>
      <c r="C31" s="11">
        <v>179</v>
      </c>
      <c r="D31" s="11">
        <v>34</v>
      </c>
      <c r="E31" s="11">
        <v>55</v>
      </c>
      <c r="F31" s="11">
        <v>91</v>
      </c>
      <c r="G31" s="11">
        <v>324</v>
      </c>
      <c r="H31" s="11">
        <v>226</v>
      </c>
      <c r="I31" s="11">
        <v>5</v>
      </c>
      <c r="J31" s="11">
        <v>76</v>
      </c>
      <c r="K31" s="11">
        <v>9</v>
      </c>
      <c r="L31" s="14">
        <v>8</v>
      </c>
      <c r="M31" s="36" t="s">
        <v>372</v>
      </c>
      <c r="N31" s="35">
        <v>221</v>
      </c>
      <c r="O31" s="11">
        <v>18</v>
      </c>
      <c r="P31" s="11">
        <v>80</v>
      </c>
      <c r="Q31" s="11">
        <v>24</v>
      </c>
      <c r="R31" s="11">
        <v>67</v>
      </c>
      <c r="S31" s="11">
        <v>1</v>
      </c>
      <c r="T31" s="11">
        <v>31</v>
      </c>
      <c r="U31" s="11">
        <v>128</v>
      </c>
      <c r="V31" s="11">
        <v>69</v>
      </c>
      <c r="W31" s="11" t="s">
        <v>336</v>
      </c>
      <c r="X31" s="11">
        <v>11</v>
      </c>
      <c r="Y31" s="11">
        <v>2</v>
      </c>
      <c r="Z31" s="11">
        <v>46</v>
      </c>
      <c r="AH31" s="12" t="s">
        <v>327</v>
      </c>
      <c r="AI31" s="11">
        <v>58</v>
      </c>
    </row>
    <row r="32" spans="1:38" ht="15" customHeight="1" x14ac:dyDescent="0.2">
      <c r="A32" s="7" t="s">
        <v>371</v>
      </c>
      <c r="B32" s="38"/>
      <c r="C32" s="37"/>
      <c r="D32" s="37"/>
      <c r="E32" s="37"/>
      <c r="F32" s="37"/>
      <c r="G32" s="37"/>
      <c r="H32" s="37"/>
      <c r="I32" s="37"/>
      <c r="J32" s="37"/>
      <c r="K32" s="37"/>
      <c r="L32" s="39"/>
      <c r="M32" s="7" t="s">
        <v>371</v>
      </c>
      <c r="N32" s="38"/>
      <c r="O32" s="37"/>
      <c r="P32" s="37"/>
      <c r="Q32" s="37"/>
      <c r="R32" s="37"/>
      <c r="S32" s="37"/>
      <c r="T32" s="37"/>
      <c r="U32" s="37"/>
      <c r="V32" s="37"/>
      <c r="W32" s="37"/>
      <c r="X32" s="37"/>
      <c r="Y32" s="37"/>
      <c r="Z32" s="37"/>
      <c r="AH32" s="12" t="s">
        <v>20</v>
      </c>
      <c r="AI32" s="11">
        <v>530</v>
      </c>
    </row>
    <row r="33" spans="1:26" ht="15" customHeight="1" x14ac:dyDescent="0.2">
      <c r="A33" s="36" t="s">
        <v>370</v>
      </c>
      <c r="B33" s="9">
        <v>1630</v>
      </c>
      <c r="C33" s="11">
        <v>341</v>
      </c>
      <c r="D33" s="11">
        <v>70</v>
      </c>
      <c r="E33" s="11">
        <v>120</v>
      </c>
      <c r="F33" s="11">
        <v>152</v>
      </c>
      <c r="G33" s="11">
        <v>675</v>
      </c>
      <c r="H33" s="11">
        <v>469</v>
      </c>
      <c r="I33" s="11">
        <v>11</v>
      </c>
      <c r="J33" s="11">
        <v>102</v>
      </c>
      <c r="K33" s="11">
        <v>63</v>
      </c>
      <c r="L33" s="14">
        <v>30</v>
      </c>
      <c r="M33" s="36" t="s">
        <v>370</v>
      </c>
      <c r="N33" s="35">
        <v>438</v>
      </c>
      <c r="O33" s="11">
        <v>111</v>
      </c>
      <c r="P33" s="11">
        <v>174</v>
      </c>
      <c r="Q33" s="11">
        <v>27</v>
      </c>
      <c r="R33" s="11">
        <v>51</v>
      </c>
      <c r="S33" s="11">
        <v>12</v>
      </c>
      <c r="T33" s="11">
        <v>63</v>
      </c>
      <c r="U33" s="11">
        <v>175</v>
      </c>
      <c r="V33" s="11">
        <v>32</v>
      </c>
      <c r="W33" s="11">
        <v>47</v>
      </c>
      <c r="X33" s="11">
        <v>54</v>
      </c>
      <c r="Y33" s="11">
        <v>2</v>
      </c>
      <c r="Z33" s="11">
        <v>40</v>
      </c>
    </row>
    <row r="34" spans="1:26" ht="15" customHeight="1" x14ac:dyDescent="0.2">
      <c r="A34" s="36" t="s">
        <v>369</v>
      </c>
      <c r="B34" s="35">
        <v>803</v>
      </c>
      <c r="C34" s="11">
        <v>278</v>
      </c>
      <c r="D34" s="11">
        <v>41</v>
      </c>
      <c r="E34" s="11">
        <v>109</v>
      </c>
      <c r="F34" s="11">
        <v>128</v>
      </c>
      <c r="G34" s="11">
        <v>209</v>
      </c>
      <c r="H34" s="11">
        <v>115</v>
      </c>
      <c r="I34" s="11">
        <v>10</v>
      </c>
      <c r="J34" s="11">
        <v>67</v>
      </c>
      <c r="K34" s="11">
        <v>4</v>
      </c>
      <c r="L34" s="14">
        <v>12</v>
      </c>
      <c r="M34" s="36" t="s">
        <v>369</v>
      </c>
      <c r="N34" s="35">
        <v>239</v>
      </c>
      <c r="O34" s="11">
        <v>31</v>
      </c>
      <c r="P34" s="11">
        <v>96</v>
      </c>
      <c r="Q34" s="11">
        <v>26</v>
      </c>
      <c r="R34" s="11">
        <v>46</v>
      </c>
      <c r="S34" s="11">
        <v>4</v>
      </c>
      <c r="T34" s="11">
        <v>36</v>
      </c>
      <c r="U34" s="11">
        <v>77</v>
      </c>
      <c r="V34" s="11">
        <v>9</v>
      </c>
      <c r="W34" s="11">
        <v>10</v>
      </c>
      <c r="X34" s="11">
        <v>14</v>
      </c>
      <c r="Y34" s="11">
        <v>7</v>
      </c>
      <c r="Z34" s="11">
        <v>37</v>
      </c>
    </row>
    <row r="35" spans="1:26" ht="15" customHeight="1" x14ac:dyDescent="0.2">
      <c r="A35" s="36" t="s">
        <v>368</v>
      </c>
      <c r="B35" s="9">
        <v>1707</v>
      </c>
      <c r="C35" s="11">
        <v>396</v>
      </c>
      <c r="D35" s="11">
        <v>104</v>
      </c>
      <c r="E35" s="11">
        <v>123</v>
      </c>
      <c r="F35" s="11">
        <v>170</v>
      </c>
      <c r="G35" s="11">
        <v>694</v>
      </c>
      <c r="H35" s="11">
        <v>477</v>
      </c>
      <c r="I35" s="11">
        <v>15</v>
      </c>
      <c r="J35" s="11">
        <v>111</v>
      </c>
      <c r="K35" s="11">
        <v>63</v>
      </c>
      <c r="L35" s="14">
        <v>28</v>
      </c>
      <c r="M35" s="36" t="s">
        <v>368</v>
      </c>
      <c r="N35" s="35">
        <v>438</v>
      </c>
      <c r="O35" s="11">
        <v>113</v>
      </c>
      <c r="P35" s="11">
        <v>174</v>
      </c>
      <c r="Q35" s="11">
        <v>24</v>
      </c>
      <c r="R35" s="11">
        <v>51</v>
      </c>
      <c r="S35" s="11">
        <v>12</v>
      </c>
      <c r="T35" s="11">
        <v>65</v>
      </c>
      <c r="U35" s="11">
        <v>179</v>
      </c>
      <c r="V35" s="11">
        <v>31</v>
      </c>
      <c r="W35" s="11">
        <v>48</v>
      </c>
      <c r="X35" s="11">
        <v>54</v>
      </c>
      <c r="Y35" s="11">
        <v>2</v>
      </c>
      <c r="Z35" s="11">
        <v>43</v>
      </c>
    </row>
    <row r="36" spans="1:26" ht="15" customHeight="1" x14ac:dyDescent="0.2">
      <c r="A36" s="36" t="s">
        <v>367</v>
      </c>
      <c r="B36" s="9">
        <v>2825</v>
      </c>
      <c r="C36" s="11">
        <v>774</v>
      </c>
      <c r="D36" s="11">
        <v>115</v>
      </c>
      <c r="E36" s="11">
        <v>261</v>
      </c>
      <c r="F36" s="11">
        <v>397</v>
      </c>
      <c r="G36" s="11">
        <v>990</v>
      </c>
      <c r="H36" s="11">
        <v>711</v>
      </c>
      <c r="I36" s="11">
        <v>39</v>
      </c>
      <c r="J36" s="11">
        <v>174</v>
      </c>
      <c r="K36" s="11">
        <v>25</v>
      </c>
      <c r="L36" s="14">
        <v>42</v>
      </c>
      <c r="M36" s="36" t="s">
        <v>367</v>
      </c>
      <c r="N36" s="35">
        <v>812</v>
      </c>
      <c r="O36" s="11">
        <v>123</v>
      </c>
      <c r="P36" s="11">
        <v>340</v>
      </c>
      <c r="Q36" s="11">
        <v>76</v>
      </c>
      <c r="R36" s="11">
        <v>107</v>
      </c>
      <c r="S36" s="11">
        <v>17</v>
      </c>
      <c r="T36" s="11">
        <v>148</v>
      </c>
      <c r="U36" s="11">
        <v>249</v>
      </c>
      <c r="V36" s="11">
        <v>47</v>
      </c>
      <c r="W36" s="11">
        <v>31</v>
      </c>
      <c r="X36" s="11">
        <v>47</v>
      </c>
      <c r="Y36" s="11">
        <v>9</v>
      </c>
      <c r="Z36" s="11">
        <v>115</v>
      </c>
    </row>
    <row r="37" spans="1:26" ht="15" customHeight="1" x14ac:dyDescent="0.2">
      <c r="A37" s="36" t="s">
        <v>366</v>
      </c>
      <c r="B37" s="35">
        <v>727</v>
      </c>
      <c r="C37" s="11">
        <v>247</v>
      </c>
      <c r="D37" s="11">
        <v>27</v>
      </c>
      <c r="E37" s="11">
        <v>43</v>
      </c>
      <c r="F37" s="11">
        <v>177</v>
      </c>
      <c r="G37" s="11">
        <v>126</v>
      </c>
      <c r="H37" s="11">
        <v>77</v>
      </c>
      <c r="I37" s="11">
        <v>15</v>
      </c>
      <c r="J37" s="11">
        <v>24</v>
      </c>
      <c r="K37" s="11">
        <v>4</v>
      </c>
      <c r="L37" s="14">
        <v>6</v>
      </c>
      <c r="M37" s="36" t="s">
        <v>366</v>
      </c>
      <c r="N37" s="35">
        <v>235</v>
      </c>
      <c r="O37" s="11">
        <v>28</v>
      </c>
      <c r="P37" s="11">
        <v>107</v>
      </c>
      <c r="Q37" s="11">
        <v>7</v>
      </c>
      <c r="R37" s="11">
        <v>42</v>
      </c>
      <c r="S37" s="11">
        <v>4</v>
      </c>
      <c r="T37" s="11">
        <v>46</v>
      </c>
      <c r="U37" s="11">
        <v>120</v>
      </c>
      <c r="V37" s="11">
        <v>22</v>
      </c>
      <c r="W37" s="11">
        <v>19</v>
      </c>
      <c r="X37" s="11">
        <v>47</v>
      </c>
      <c r="Y37" s="11">
        <v>3</v>
      </c>
      <c r="Z37" s="11">
        <v>29</v>
      </c>
    </row>
    <row r="38" spans="1:26" ht="15" customHeight="1" x14ac:dyDescent="0.2">
      <c r="A38" s="36" t="s">
        <v>365</v>
      </c>
      <c r="B38" s="9">
        <v>1295</v>
      </c>
      <c r="C38" s="11">
        <v>348</v>
      </c>
      <c r="D38" s="11">
        <v>66</v>
      </c>
      <c r="E38" s="11">
        <v>124</v>
      </c>
      <c r="F38" s="11">
        <v>158</v>
      </c>
      <c r="G38" s="11">
        <v>397</v>
      </c>
      <c r="H38" s="11">
        <v>231</v>
      </c>
      <c r="I38" s="11">
        <v>16</v>
      </c>
      <c r="J38" s="11">
        <v>133</v>
      </c>
      <c r="K38" s="11" t="s">
        <v>336</v>
      </c>
      <c r="L38" s="14">
        <v>16</v>
      </c>
      <c r="M38" s="36" t="s">
        <v>365</v>
      </c>
      <c r="N38" s="35">
        <v>279</v>
      </c>
      <c r="O38" s="11">
        <v>42</v>
      </c>
      <c r="P38" s="11">
        <v>99</v>
      </c>
      <c r="Q38" s="11">
        <v>25</v>
      </c>
      <c r="R38" s="11">
        <v>70</v>
      </c>
      <c r="S38" s="11" t="s">
        <v>336</v>
      </c>
      <c r="T38" s="11">
        <v>44</v>
      </c>
      <c r="U38" s="11">
        <v>271</v>
      </c>
      <c r="V38" s="11">
        <v>115</v>
      </c>
      <c r="W38" s="11">
        <v>12</v>
      </c>
      <c r="X38" s="11">
        <v>15</v>
      </c>
      <c r="Y38" s="11" t="s">
        <v>336</v>
      </c>
      <c r="Z38" s="11">
        <v>128</v>
      </c>
    </row>
    <row r="39" spans="1:26" ht="15" customHeight="1" x14ac:dyDescent="0.2">
      <c r="A39" s="36" t="s">
        <v>364</v>
      </c>
      <c r="B39" s="9">
        <v>2404</v>
      </c>
      <c r="C39" s="11">
        <v>631</v>
      </c>
      <c r="D39" s="11">
        <v>119</v>
      </c>
      <c r="E39" s="11">
        <v>265</v>
      </c>
      <c r="F39" s="11">
        <v>247</v>
      </c>
      <c r="G39" s="11">
        <v>847</v>
      </c>
      <c r="H39" s="11">
        <v>587</v>
      </c>
      <c r="I39" s="11">
        <v>28</v>
      </c>
      <c r="J39" s="11">
        <v>199</v>
      </c>
      <c r="K39" s="11">
        <v>23</v>
      </c>
      <c r="L39" s="14">
        <v>10</v>
      </c>
      <c r="M39" s="36" t="s">
        <v>364</v>
      </c>
      <c r="N39" s="35">
        <v>481</v>
      </c>
      <c r="O39" s="11">
        <v>85</v>
      </c>
      <c r="P39" s="11">
        <v>156</v>
      </c>
      <c r="Q39" s="11">
        <v>38</v>
      </c>
      <c r="R39" s="11">
        <v>108</v>
      </c>
      <c r="S39" s="11">
        <v>6</v>
      </c>
      <c r="T39" s="11">
        <v>88</v>
      </c>
      <c r="U39" s="11">
        <v>445</v>
      </c>
      <c r="V39" s="11">
        <v>184</v>
      </c>
      <c r="W39" s="11">
        <v>16</v>
      </c>
      <c r="X39" s="11">
        <v>72</v>
      </c>
      <c r="Y39" s="11">
        <v>36</v>
      </c>
      <c r="Z39" s="11">
        <v>137</v>
      </c>
    </row>
    <row r="40" spans="1:26" ht="15" customHeight="1" x14ac:dyDescent="0.2">
      <c r="A40" s="36" t="s">
        <v>363</v>
      </c>
      <c r="B40" s="35">
        <v>10</v>
      </c>
      <c r="C40" s="11" t="s">
        <v>336</v>
      </c>
      <c r="D40" s="11" t="s">
        <v>336</v>
      </c>
      <c r="E40" s="11" t="s">
        <v>336</v>
      </c>
      <c r="F40" s="11" t="s">
        <v>336</v>
      </c>
      <c r="G40" s="11" t="s">
        <v>336</v>
      </c>
      <c r="H40" s="11" t="s">
        <v>336</v>
      </c>
      <c r="I40" s="11" t="s">
        <v>336</v>
      </c>
      <c r="J40" s="11" t="s">
        <v>336</v>
      </c>
      <c r="K40" s="11" t="s">
        <v>336</v>
      </c>
      <c r="L40" s="14" t="s">
        <v>336</v>
      </c>
      <c r="M40" s="36" t="s">
        <v>363</v>
      </c>
      <c r="N40" s="35" t="s">
        <v>336</v>
      </c>
      <c r="O40" s="11" t="s">
        <v>336</v>
      </c>
      <c r="P40" s="11" t="s">
        <v>336</v>
      </c>
      <c r="Q40" s="11" t="s">
        <v>336</v>
      </c>
      <c r="R40" s="11" t="s">
        <v>336</v>
      </c>
      <c r="S40" s="11" t="s">
        <v>336</v>
      </c>
      <c r="T40" s="11" t="s">
        <v>336</v>
      </c>
      <c r="U40" s="11">
        <v>10</v>
      </c>
      <c r="V40" s="11" t="s">
        <v>336</v>
      </c>
      <c r="W40" s="11" t="s">
        <v>336</v>
      </c>
      <c r="X40" s="11">
        <v>10</v>
      </c>
      <c r="Y40" s="11" t="s">
        <v>336</v>
      </c>
      <c r="Z40" s="11" t="s">
        <v>336</v>
      </c>
    </row>
    <row r="41" spans="1:26" ht="15" customHeight="1" x14ac:dyDescent="0.2">
      <c r="A41" s="7" t="s">
        <v>362</v>
      </c>
      <c r="B41" s="38"/>
      <c r="C41" s="37"/>
      <c r="D41" s="37"/>
      <c r="E41" s="37"/>
      <c r="F41" s="37"/>
      <c r="G41" s="37"/>
      <c r="H41" s="37"/>
      <c r="I41" s="37"/>
      <c r="J41" s="37"/>
      <c r="K41" s="37"/>
      <c r="L41" s="39"/>
      <c r="M41" s="7" t="s">
        <v>362</v>
      </c>
      <c r="N41" s="38"/>
      <c r="O41" s="37"/>
      <c r="P41" s="37"/>
      <c r="Q41" s="37"/>
      <c r="R41" s="37"/>
      <c r="S41" s="37"/>
      <c r="T41" s="37"/>
      <c r="U41" s="37"/>
      <c r="V41" s="37"/>
      <c r="W41" s="37"/>
      <c r="X41" s="37"/>
      <c r="Y41" s="37"/>
      <c r="Z41" s="37"/>
    </row>
    <row r="42" spans="1:26" ht="15" customHeight="1" x14ac:dyDescent="0.2">
      <c r="A42" s="36" t="s">
        <v>361</v>
      </c>
      <c r="B42" s="35">
        <v>502</v>
      </c>
      <c r="C42" s="11">
        <v>125</v>
      </c>
      <c r="D42" s="11">
        <v>36</v>
      </c>
      <c r="E42" s="11">
        <v>30</v>
      </c>
      <c r="F42" s="11">
        <v>59</v>
      </c>
      <c r="G42" s="11">
        <v>107</v>
      </c>
      <c r="H42" s="11">
        <v>56</v>
      </c>
      <c r="I42" s="11">
        <v>7</v>
      </c>
      <c r="J42" s="11">
        <v>24</v>
      </c>
      <c r="K42" s="11">
        <v>13</v>
      </c>
      <c r="L42" s="14">
        <v>7</v>
      </c>
      <c r="M42" s="36" t="s">
        <v>361</v>
      </c>
      <c r="N42" s="35">
        <v>204</v>
      </c>
      <c r="O42" s="11">
        <v>19</v>
      </c>
      <c r="P42" s="11">
        <v>75</v>
      </c>
      <c r="Q42" s="11">
        <v>11</v>
      </c>
      <c r="R42" s="11">
        <v>51</v>
      </c>
      <c r="S42" s="11" t="s">
        <v>336</v>
      </c>
      <c r="T42" s="11">
        <v>47</v>
      </c>
      <c r="U42" s="11">
        <v>66</v>
      </c>
      <c r="V42" s="11" t="s">
        <v>336</v>
      </c>
      <c r="W42" s="11">
        <v>8</v>
      </c>
      <c r="X42" s="11">
        <v>31</v>
      </c>
      <c r="Y42" s="11" t="s">
        <v>336</v>
      </c>
      <c r="Z42" s="11">
        <v>27</v>
      </c>
    </row>
    <row r="43" spans="1:26" ht="15" customHeight="1" x14ac:dyDescent="0.2">
      <c r="A43" s="36" t="s">
        <v>360</v>
      </c>
      <c r="B43" s="9">
        <v>1759</v>
      </c>
      <c r="C43" s="11">
        <v>501</v>
      </c>
      <c r="D43" s="11">
        <v>103</v>
      </c>
      <c r="E43" s="11">
        <v>190</v>
      </c>
      <c r="F43" s="11">
        <v>208</v>
      </c>
      <c r="G43" s="11">
        <v>510</v>
      </c>
      <c r="H43" s="11">
        <v>309</v>
      </c>
      <c r="I43" s="11">
        <v>23</v>
      </c>
      <c r="J43" s="11">
        <v>110</v>
      </c>
      <c r="K43" s="11">
        <v>42</v>
      </c>
      <c r="L43" s="14">
        <v>27</v>
      </c>
      <c r="M43" s="36" t="s">
        <v>360</v>
      </c>
      <c r="N43" s="35">
        <v>464</v>
      </c>
      <c r="O43" s="11">
        <v>65</v>
      </c>
      <c r="P43" s="11">
        <v>180</v>
      </c>
      <c r="Q43" s="11">
        <v>26</v>
      </c>
      <c r="R43" s="11">
        <v>89</v>
      </c>
      <c r="S43" s="11">
        <v>19</v>
      </c>
      <c r="T43" s="11">
        <v>86</v>
      </c>
      <c r="U43" s="11">
        <v>284</v>
      </c>
      <c r="V43" s="11">
        <v>26</v>
      </c>
      <c r="W43" s="11">
        <v>44</v>
      </c>
      <c r="X43" s="11">
        <v>114</v>
      </c>
      <c r="Y43" s="11">
        <v>17</v>
      </c>
      <c r="Z43" s="11">
        <v>82</v>
      </c>
    </row>
    <row r="44" spans="1:26" ht="15" customHeight="1" x14ac:dyDescent="0.2">
      <c r="A44" s="36" t="s">
        <v>359</v>
      </c>
      <c r="B44" s="9">
        <v>1951</v>
      </c>
      <c r="C44" s="11">
        <v>557</v>
      </c>
      <c r="D44" s="11">
        <v>107</v>
      </c>
      <c r="E44" s="11">
        <v>171</v>
      </c>
      <c r="F44" s="11">
        <v>279</v>
      </c>
      <c r="G44" s="11">
        <v>647</v>
      </c>
      <c r="H44" s="11">
        <v>406</v>
      </c>
      <c r="I44" s="11">
        <v>30</v>
      </c>
      <c r="J44" s="11">
        <v>131</v>
      </c>
      <c r="K44" s="11">
        <v>52</v>
      </c>
      <c r="L44" s="14">
        <v>28</v>
      </c>
      <c r="M44" s="36" t="s">
        <v>359</v>
      </c>
      <c r="N44" s="35">
        <v>510</v>
      </c>
      <c r="O44" s="11">
        <v>124</v>
      </c>
      <c r="P44" s="11">
        <v>171</v>
      </c>
      <c r="Q44" s="11">
        <v>40</v>
      </c>
      <c r="R44" s="11">
        <v>99</v>
      </c>
      <c r="S44" s="11">
        <v>14</v>
      </c>
      <c r="T44" s="11">
        <v>61</v>
      </c>
      <c r="U44" s="11">
        <v>237</v>
      </c>
      <c r="V44" s="11">
        <v>33</v>
      </c>
      <c r="W44" s="11">
        <v>32</v>
      </c>
      <c r="X44" s="11">
        <v>65</v>
      </c>
      <c r="Y44" s="11">
        <v>10</v>
      </c>
      <c r="Z44" s="11">
        <v>97</v>
      </c>
    </row>
    <row r="45" spans="1:26" ht="15" customHeight="1" x14ac:dyDescent="0.2">
      <c r="A45" s="36" t="s">
        <v>358</v>
      </c>
      <c r="B45" s="9">
        <v>1795</v>
      </c>
      <c r="C45" s="11">
        <v>397</v>
      </c>
      <c r="D45" s="11">
        <v>80</v>
      </c>
      <c r="E45" s="11">
        <v>158</v>
      </c>
      <c r="F45" s="11">
        <v>159</v>
      </c>
      <c r="G45" s="11">
        <v>723</v>
      </c>
      <c r="H45" s="11">
        <v>502</v>
      </c>
      <c r="I45" s="11">
        <v>7</v>
      </c>
      <c r="J45" s="11">
        <v>174</v>
      </c>
      <c r="K45" s="11">
        <v>30</v>
      </c>
      <c r="L45" s="14">
        <v>9</v>
      </c>
      <c r="M45" s="36" t="s">
        <v>358</v>
      </c>
      <c r="N45" s="35">
        <v>432</v>
      </c>
      <c r="O45" s="11">
        <v>74</v>
      </c>
      <c r="P45" s="11">
        <v>182</v>
      </c>
      <c r="Q45" s="11">
        <v>37</v>
      </c>
      <c r="R45" s="11">
        <v>49</v>
      </c>
      <c r="S45" s="11">
        <v>7</v>
      </c>
      <c r="T45" s="11">
        <v>83</v>
      </c>
      <c r="U45" s="11">
        <v>242</v>
      </c>
      <c r="V45" s="11">
        <v>85</v>
      </c>
      <c r="W45" s="11">
        <v>19</v>
      </c>
      <c r="X45" s="11">
        <v>37</v>
      </c>
      <c r="Y45" s="11">
        <v>14</v>
      </c>
      <c r="Z45" s="11">
        <v>87</v>
      </c>
    </row>
    <row r="46" spans="1:26" ht="15" customHeight="1" x14ac:dyDescent="0.2">
      <c r="A46" s="36" t="s">
        <v>357</v>
      </c>
      <c r="B46" s="9">
        <v>1173</v>
      </c>
      <c r="C46" s="11">
        <v>211</v>
      </c>
      <c r="D46" s="11">
        <v>56</v>
      </c>
      <c r="E46" s="11">
        <v>52</v>
      </c>
      <c r="F46" s="11">
        <v>103</v>
      </c>
      <c r="G46" s="11">
        <v>546</v>
      </c>
      <c r="H46" s="11">
        <v>407</v>
      </c>
      <c r="I46" s="11">
        <v>4</v>
      </c>
      <c r="J46" s="11">
        <v>91</v>
      </c>
      <c r="K46" s="11">
        <v>27</v>
      </c>
      <c r="L46" s="14">
        <v>17</v>
      </c>
      <c r="M46" s="36" t="s">
        <v>357</v>
      </c>
      <c r="N46" s="35">
        <v>297</v>
      </c>
      <c r="O46" s="11">
        <v>77</v>
      </c>
      <c r="P46" s="11">
        <v>126</v>
      </c>
      <c r="Q46" s="11">
        <v>14</v>
      </c>
      <c r="R46" s="11">
        <v>34</v>
      </c>
      <c r="S46" s="11">
        <v>1</v>
      </c>
      <c r="T46" s="11">
        <v>45</v>
      </c>
      <c r="U46" s="11">
        <v>119</v>
      </c>
      <c r="V46" s="11">
        <v>19</v>
      </c>
      <c r="W46" s="11">
        <v>12</v>
      </c>
      <c r="X46" s="11">
        <v>14</v>
      </c>
      <c r="Y46" s="11">
        <v>5</v>
      </c>
      <c r="Z46" s="11">
        <v>68</v>
      </c>
    </row>
    <row r="47" spans="1:26" ht="15" customHeight="1" x14ac:dyDescent="0.2">
      <c r="A47" s="36" t="s">
        <v>356</v>
      </c>
      <c r="B47" s="9">
        <v>4221</v>
      </c>
      <c r="C47" s="10">
        <v>1225</v>
      </c>
      <c r="D47" s="11">
        <v>162</v>
      </c>
      <c r="E47" s="11">
        <v>444</v>
      </c>
      <c r="F47" s="11">
        <v>620</v>
      </c>
      <c r="G47" s="10">
        <v>1404</v>
      </c>
      <c r="H47" s="11">
        <v>988</v>
      </c>
      <c r="I47" s="11">
        <v>63</v>
      </c>
      <c r="J47" s="11">
        <v>280</v>
      </c>
      <c r="K47" s="11">
        <v>19</v>
      </c>
      <c r="L47" s="14">
        <v>54</v>
      </c>
      <c r="M47" s="36" t="s">
        <v>356</v>
      </c>
      <c r="N47" s="9">
        <v>1015</v>
      </c>
      <c r="O47" s="11">
        <v>173</v>
      </c>
      <c r="P47" s="11">
        <v>413</v>
      </c>
      <c r="Q47" s="11">
        <v>94</v>
      </c>
      <c r="R47" s="11">
        <v>152</v>
      </c>
      <c r="S47" s="11">
        <v>14</v>
      </c>
      <c r="T47" s="11">
        <v>169</v>
      </c>
      <c r="U47" s="11">
        <v>577</v>
      </c>
      <c r="V47" s="11">
        <v>278</v>
      </c>
      <c r="W47" s="11">
        <v>66</v>
      </c>
      <c r="X47" s="11">
        <v>53</v>
      </c>
      <c r="Y47" s="11">
        <v>11</v>
      </c>
      <c r="Z47" s="11">
        <v>168</v>
      </c>
    </row>
    <row r="48" spans="1:26" ht="15" customHeight="1" x14ac:dyDescent="0.2">
      <c r="A48" s="7" t="s">
        <v>355</v>
      </c>
      <c r="B48" s="38"/>
      <c r="C48" s="37"/>
      <c r="D48" s="37"/>
      <c r="E48" s="37"/>
      <c r="F48" s="37"/>
      <c r="G48" s="37"/>
      <c r="H48" s="37"/>
      <c r="I48" s="37"/>
      <c r="J48" s="37"/>
      <c r="K48" s="37"/>
      <c r="L48" s="39"/>
      <c r="M48" s="7" t="s">
        <v>355</v>
      </c>
      <c r="N48" s="38"/>
      <c r="O48" s="37"/>
      <c r="P48" s="37"/>
      <c r="Q48" s="37"/>
      <c r="R48" s="37"/>
      <c r="S48" s="37"/>
      <c r="T48" s="37"/>
      <c r="U48" s="37"/>
      <c r="V48" s="37"/>
      <c r="W48" s="37"/>
      <c r="X48" s="37"/>
      <c r="Y48" s="37"/>
      <c r="Z48" s="37"/>
    </row>
    <row r="49" spans="1:26" ht="15" customHeight="1" x14ac:dyDescent="0.2">
      <c r="A49" s="36" t="s">
        <v>354</v>
      </c>
      <c r="B49" s="9">
        <v>3454</v>
      </c>
      <c r="C49" s="11">
        <v>773</v>
      </c>
      <c r="D49" s="11">
        <v>176</v>
      </c>
      <c r="E49" s="11">
        <v>248</v>
      </c>
      <c r="F49" s="11">
        <v>349</v>
      </c>
      <c r="G49" s="10">
        <v>1383</v>
      </c>
      <c r="H49" s="11">
        <v>949</v>
      </c>
      <c r="I49" s="11">
        <v>34</v>
      </c>
      <c r="J49" s="11">
        <v>215</v>
      </c>
      <c r="K49" s="11">
        <v>126</v>
      </c>
      <c r="L49" s="14">
        <v>58</v>
      </c>
      <c r="M49" s="36" t="s">
        <v>354</v>
      </c>
      <c r="N49" s="35">
        <v>926</v>
      </c>
      <c r="O49" s="11">
        <v>228</v>
      </c>
      <c r="P49" s="11">
        <v>380</v>
      </c>
      <c r="Q49" s="11">
        <v>51</v>
      </c>
      <c r="R49" s="11">
        <v>111</v>
      </c>
      <c r="S49" s="11">
        <v>25</v>
      </c>
      <c r="T49" s="11">
        <v>131</v>
      </c>
      <c r="U49" s="11">
        <v>372</v>
      </c>
      <c r="V49" s="11">
        <v>64</v>
      </c>
      <c r="W49" s="11">
        <v>99</v>
      </c>
      <c r="X49" s="11">
        <v>116</v>
      </c>
      <c r="Y49" s="11">
        <v>4</v>
      </c>
      <c r="Z49" s="11">
        <v>90</v>
      </c>
    </row>
    <row r="50" spans="1:26" ht="15" customHeight="1" x14ac:dyDescent="0.2">
      <c r="A50" s="36" t="s">
        <v>353</v>
      </c>
      <c r="B50" s="35">
        <v>199</v>
      </c>
      <c r="C50" s="11">
        <v>57</v>
      </c>
      <c r="D50" s="11">
        <v>27</v>
      </c>
      <c r="E50" s="11">
        <v>15</v>
      </c>
      <c r="F50" s="11">
        <v>15</v>
      </c>
      <c r="G50" s="11">
        <v>76</v>
      </c>
      <c r="H50" s="11">
        <v>56</v>
      </c>
      <c r="I50" s="11" t="s">
        <v>336</v>
      </c>
      <c r="J50" s="11">
        <v>21</v>
      </c>
      <c r="K50" s="11" t="s">
        <v>336</v>
      </c>
      <c r="L50" s="14" t="s">
        <v>336</v>
      </c>
      <c r="M50" s="36" t="s">
        <v>353</v>
      </c>
      <c r="N50" s="35">
        <v>32</v>
      </c>
      <c r="O50" s="11">
        <v>3</v>
      </c>
      <c r="P50" s="11">
        <v>11</v>
      </c>
      <c r="Q50" s="11" t="s">
        <v>336</v>
      </c>
      <c r="R50" s="11">
        <v>5</v>
      </c>
      <c r="S50" s="11">
        <v>1</v>
      </c>
      <c r="T50" s="11">
        <v>12</v>
      </c>
      <c r="U50" s="11">
        <v>33</v>
      </c>
      <c r="V50" s="11">
        <v>14</v>
      </c>
      <c r="W50" s="11" t="s">
        <v>336</v>
      </c>
      <c r="X50" s="11">
        <v>9</v>
      </c>
      <c r="Y50" s="11" t="s">
        <v>336</v>
      </c>
      <c r="Z50" s="11">
        <v>9</v>
      </c>
    </row>
    <row r="51" spans="1:26" ht="15" customHeight="1" x14ac:dyDescent="0.2">
      <c r="A51" s="36" t="s">
        <v>352</v>
      </c>
      <c r="B51" s="35">
        <v>336</v>
      </c>
      <c r="C51" s="11">
        <v>113</v>
      </c>
      <c r="D51" s="11">
        <v>26</v>
      </c>
      <c r="E51" s="11">
        <v>27</v>
      </c>
      <c r="F51" s="11">
        <v>59</v>
      </c>
      <c r="G51" s="11">
        <v>37</v>
      </c>
      <c r="H51" s="11">
        <v>18</v>
      </c>
      <c r="I51" s="11">
        <v>3</v>
      </c>
      <c r="J51" s="11">
        <v>7</v>
      </c>
      <c r="K51" s="11">
        <v>8</v>
      </c>
      <c r="L51" s="14" t="s">
        <v>336</v>
      </c>
      <c r="M51" s="36" t="s">
        <v>352</v>
      </c>
      <c r="N51" s="35">
        <v>91</v>
      </c>
      <c r="O51" s="11">
        <v>10</v>
      </c>
      <c r="P51" s="11">
        <v>34</v>
      </c>
      <c r="Q51" s="11">
        <v>3</v>
      </c>
      <c r="R51" s="11">
        <v>21</v>
      </c>
      <c r="S51" s="11" t="s">
        <v>336</v>
      </c>
      <c r="T51" s="11">
        <v>22</v>
      </c>
      <c r="U51" s="11">
        <v>97</v>
      </c>
      <c r="V51" s="11" t="s">
        <v>336</v>
      </c>
      <c r="W51" s="11">
        <v>3</v>
      </c>
      <c r="X51" s="11">
        <v>50</v>
      </c>
      <c r="Y51" s="11">
        <v>25</v>
      </c>
      <c r="Z51" s="11">
        <v>17</v>
      </c>
    </row>
    <row r="52" spans="1:26" ht="15" customHeight="1" x14ac:dyDescent="0.2">
      <c r="A52" s="36" t="s">
        <v>351</v>
      </c>
      <c r="B52" s="35">
        <v>917</v>
      </c>
      <c r="C52" s="11">
        <v>288</v>
      </c>
      <c r="D52" s="11">
        <v>71</v>
      </c>
      <c r="E52" s="11">
        <v>97</v>
      </c>
      <c r="F52" s="11">
        <v>120</v>
      </c>
      <c r="G52" s="11">
        <v>211</v>
      </c>
      <c r="H52" s="11">
        <v>109</v>
      </c>
      <c r="I52" s="11">
        <v>6</v>
      </c>
      <c r="J52" s="11">
        <v>70</v>
      </c>
      <c r="K52" s="11">
        <v>18</v>
      </c>
      <c r="L52" s="14">
        <v>9</v>
      </c>
      <c r="M52" s="36" t="s">
        <v>351</v>
      </c>
      <c r="N52" s="35">
        <v>279</v>
      </c>
      <c r="O52" s="11">
        <v>48</v>
      </c>
      <c r="P52" s="11">
        <v>87</v>
      </c>
      <c r="Q52" s="11">
        <v>26</v>
      </c>
      <c r="R52" s="11">
        <v>78</v>
      </c>
      <c r="S52" s="11">
        <v>3</v>
      </c>
      <c r="T52" s="11">
        <v>36</v>
      </c>
      <c r="U52" s="11">
        <v>139</v>
      </c>
      <c r="V52" s="11">
        <v>5</v>
      </c>
      <c r="W52" s="11">
        <v>17</v>
      </c>
      <c r="X52" s="11">
        <v>39</v>
      </c>
      <c r="Y52" s="11">
        <v>8</v>
      </c>
      <c r="Z52" s="11">
        <v>70</v>
      </c>
    </row>
    <row r="53" spans="1:26" ht="15" customHeight="1" x14ac:dyDescent="0.2">
      <c r="A53" s="36" t="s">
        <v>350</v>
      </c>
      <c r="B53" s="35">
        <v>216</v>
      </c>
      <c r="C53" s="11">
        <v>135</v>
      </c>
      <c r="D53" s="11">
        <v>71</v>
      </c>
      <c r="E53" s="11">
        <v>29</v>
      </c>
      <c r="F53" s="11">
        <v>35</v>
      </c>
      <c r="G53" s="11">
        <v>33</v>
      </c>
      <c r="H53" s="11">
        <v>20</v>
      </c>
      <c r="I53" s="11">
        <v>3</v>
      </c>
      <c r="J53" s="11">
        <v>7</v>
      </c>
      <c r="K53" s="11">
        <v>2</v>
      </c>
      <c r="L53" s="14">
        <v>1</v>
      </c>
      <c r="M53" s="36" t="s">
        <v>350</v>
      </c>
      <c r="N53" s="35">
        <v>26</v>
      </c>
      <c r="O53" s="11">
        <v>2</v>
      </c>
      <c r="P53" s="11">
        <v>12</v>
      </c>
      <c r="Q53" s="11">
        <v>5</v>
      </c>
      <c r="R53" s="11">
        <v>3</v>
      </c>
      <c r="S53" s="11" t="s">
        <v>336</v>
      </c>
      <c r="T53" s="11">
        <v>4</v>
      </c>
      <c r="U53" s="11">
        <v>22</v>
      </c>
      <c r="V53" s="11">
        <v>1</v>
      </c>
      <c r="W53" s="11" t="s">
        <v>336</v>
      </c>
      <c r="X53" s="11">
        <v>8</v>
      </c>
      <c r="Y53" s="11">
        <v>6</v>
      </c>
      <c r="Z53" s="11">
        <v>7</v>
      </c>
    </row>
    <row r="54" spans="1:26" ht="15" customHeight="1" x14ac:dyDescent="0.2">
      <c r="A54" s="36" t="s">
        <v>349</v>
      </c>
      <c r="B54" s="9">
        <v>4179</v>
      </c>
      <c r="C54" s="10">
        <v>1021</v>
      </c>
      <c r="D54" s="11">
        <v>92</v>
      </c>
      <c r="E54" s="11">
        <v>421</v>
      </c>
      <c r="F54" s="11">
        <v>508</v>
      </c>
      <c r="G54" s="10">
        <v>1455</v>
      </c>
      <c r="H54" s="11">
        <v>963</v>
      </c>
      <c r="I54" s="11">
        <v>80</v>
      </c>
      <c r="J54" s="11">
        <v>357</v>
      </c>
      <c r="K54" s="11">
        <v>15</v>
      </c>
      <c r="L54" s="14">
        <v>40</v>
      </c>
      <c r="M54" s="36" t="s">
        <v>349</v>
      </c>
      <c r="N54" s="35">
        <v>989</v>
      </c>
      <c r="O54" s="11">
        <v>173</v>
      </c>
      <c r="P54" s="11">
        <v>362</v>
      </c>
      <c r="Q54" s="11">
        <v>70</v>
      </c>
      <c r="R54" s="11">
        <v>164</v>
      </c>
      <c r="S54" s="11">
        <v>16</v>
      </c>
      <c r="T54" s="11">
        <v>204</v>
      </c>
      <c r="U54" s="11">
        <v>714</v>
      </c>
      <c r="V54" s="11">
        <v>345</v>
      </c>
      <c r="W54" s="11">
        <v>40</v>
      </c>
      <c r="X54" s="11">
        <v>69</v>
      </c>
      <c r="Y54" s="11">
        <v>6</v>
      </c>
      <c r="Z54" s="11">
        <v>254</v>
      </c>
    </row>
    <row r="55" spans="1:26" ht="15" customHeight="1" x14ac:dyDescent="0.2">
      <c r="A55" s="36" t="s">
        <v>348</v>
      </c>
      <c r="B55" s="9">
        <v>2099</v>
      </c>
      <c r="C55" s="11">
        <v>629</v>
      </c>
      <c r="D55" s="11">
        <v>79</v>
      </c>
      <c r="E55" s="11">
        <v>208</v>
      </c>
      <c r="F55" s="11">
        <v>343</v>
      </c>
      <c r="G55" s="11">
        <v>742</v>
      </c>
      <c r="H55" s="11">
        <v>553</v>
      </c>
      <c r="I55" s="11">
        <v>9</v>
      </c>
      <c r="J55" s="11">
        <v>133</v>
      </c>
      <c r="K55" s="11">
        <v>13</v>
      </c>
      <c r="L55" s="14">
        <v>35</v>
      </c>
      <c r="M55" s="36" t="s">
        <v>348</v>
      </c>
      <c r="N55" s="35">
        <v>579</v>
      </c>
      <c r="O55" s="11">
        <v>70</v>
      </c>
      <c r="P55" s="11">
        <v>259</v>
      </c>
      <c r="Q55" s="11">
        <v>66</v>
      </c>
      <c r="R55" s="11">
        <v>91</v>
      </c>
      <c r="S55" s="11">
        <v>10</v>
      </c>
      <c r="T55" s="11">
        <v>82</v>
      </c>
      <c r="U55" s="11">
        <v>148</v>
      </c>
      <c r="V55" s="11">
        <v>12</v>
      </c>
      <c r="W55" s="11">
        <v>23</v>
      </c>
      <c r="X55" s="11">
        <v>22</v>
      </c>
      <c r="Y55" s="11">
        <v>9</v>
      </c>
      <c r="Z55" s="11">
        <v>82</v>
      </c>
    </row>
    <row r="56" spans="1:26" ht="15" customHeight="1" x14ac:dyDescent="0.2">
      <c r="A56" s="7" t="s">
        <v>347</v>
      </c>
      <c r="B56" s="38"/>
      <c r="C56" s="37"/>
      <c r="D56" s="37"/>
      <c r="E56" s="37"/>
      <c r="F56" s="37"/>
      <c r="G56" s="37"/>
      <c r="H56" s="37"/>
      <c r="I56" s="37"/>
      <c r="J56" s="37"/>
      <c r="K56" s="37"/>
      <c r="L56" s="39"/>
      <c r="M56" s="7" t="s">
        <v>347</v>
      </c>
      <c r="N56" s="38"/>
      <c r="O56" s="37"/>
      <c r="P56" s="37"/>
      <c r="Q56" s="37"/>
      <c r="R56" s="37"/>
      <c r="S56" s="37"/>
      <c r="T56" s="37"/>
      <c r="U56" s="37"/>
      <c r="V56" s="37"/>
      <c r="W56" s="37"/>
      <c r="X56" s="37"/>
      <c r="Y56" s="37"/>
      <c r="Z56" s="37"/>
    </row>
    <row r="57" spans="1:26" ht="15" customHeight="1" x14ac:dyDescent="0.2">
      <c r="A57" s="36" t="s">
        <v>346</v>
      </c>
      <c r="B57" s="9">
        <v>10067</v>
      </c>
      <c r="C57" s="10">
        <v>2695</v>
      </c>
      <c r="D57" s="11">
        <v>446</v>
      </c>
      <c r="E57" s="11">
        <v>924</v>
      </c>
      <c r="F57" s="10">
        <v>1325</v>
      </c>
      <c r="G57" s="10">
        <v>3469</v>
      </c>
      <c r="H57" s="10">
        <v>2344</v>
      </c>
      <c r="I57" s="11">
        <v>132</v>
      </c>
      <c r="J57" s="11">
        <v>715</v>
      </c>
      <c r="K57" s="11">
        <v>165</v>
      </c>
      <c r="L57" s="14">
        <v>113</v>
      </c>
      <c r="M57" s="36" t="s">
        <v>346</v>
      </c>
      <c r="N57" s="9">
        <v>2566</v>
      </c>
      <c r="O57" s="11">
        <v>488</v>
      </c>
      <c r="P57" s="10">
        <v>1016</v>
      </c>
      <c r="Q57" s="11">
        <v>203</v>
      </c>
      <c r="R57" s="11">
        <v>372</v>
      </c>
      <c r="S57" s="11">
        <v>48</v>
      </c>
      <c r="T57" s="11">
        <v>439</v>
      </c>
      <c r="U57" s="10">
        <v>1337</v>
      </c>
      <c r="V57" s="11">
        <v>371</v>
      </c>
      <c r="W57" s="11">
        <v>165</v>
      </c>
      <c r="X57" s="11">
        <v>282</v>
      </c>
      <c r="Y57" s="11">
        <v>52</v>
      </c>
      <c r="Z57" s="11">
        <v>467</v>
      </c>
    </row>
    <row r="58" spans="1:26" ht="15" customHeight="1" x14ac:dyDescent="0.2">
      <c r="A58" s="36" t="s">
        <v>345</v>
      </c>
      <c r="B58" s="9">
        <v>1334</v>
      </c>
      <c r="C58" s="11">
        <v>321</v>
      </c>
      <c r="D58" s="11">
        <v>97</v>
      </c>
      <c r="E58" s="11">
        <v>121</v>
      </c>
      <c r="F58" s="11">
        <v>103</v>
      </c>
      <c r="G58" s="11">
        <v>468</v>
      </c>
      <c r="H58" s="11">
        <v>323</v>
      </c>
      <c r="I58" s="11">
        <v>2</v>
      </c>
      <c r="J58" s="11">
        <v>95</v>
      </c>
      <c r="K58" s="11">
        <v>18</v>
      </c>
      <c r="L58" s="14">
        <v>30</v>
      </c>
      <c r="M58" s="36" t="s">
        <v>345</v>
      </c>
      <c r="N58" s="35">
        <v>356</v>
      </c>
      <c r="O58" s="11">
        <v>46</v>
      </c>
      <c r="P58" s="11">
        <v>130</v>
      </c>
      <c r="Q58" s="11">
        <v>19</v>
      </c>
      <c r="R58" s="11">
        <v>102</v>
      </c>
      <c r="S58" s="11">
        <v>7</v>
      </c>
      <c r="T58" s="11">
        <v>51</v>
      </c>
      <c r="U58" s="11">
        <v>188</v>
      </c>
      <c r="V58" s="11">
        <v>70</v>
      </c>
      <c r="W58" s="11">
        <v>18</v>
      </c>
      <c r="X58" s="11">
        <v>31</v>
      </c>
      <c r="Y58" s="11">
        <v>6</v>
      </c>
      <c r="Z58" s="11">
        <v>63</v>
      </c>
    </row>
    <row r="59" spans="1:26" ht="15" customHeight="1" x14ac:dyDescent="0.2">
      <c r="A59" s="40" t="s">
        <v>344</v>
      </c>
      <c r="B59" s="35">
        <v>513</v>
      </c>
      <c r="C59" s="11">
        <v>111</v>
      </c>
      <c r="D59" s="11">
        <v>20</v>
      </c>
      <c r="E59" s="11">
        <v>49</v>
      </c>
      <c r="F59" s="11">
        <v>42</v>
      </c>
      <c r="G59" s="11">
        <v>179</v>
      </c>
      <c r="H59" s="11">
        <v>115</v>
      </c>
      <c r="I59" s="11">
        <v>1</v>
      </c>
      <c r="J59" s="11">
        <v>39</v>
      </c>
      <c r="K59" s="11">
        <v>13</v>
      </c>
      <c r="L59" s="14">
        <v>11</v>
      </c>
      <c r="M59" s="40" t="s">
        <v>344</v>
      </c>
      <c r="N59" s="35">
        <v>141</v>
      </c>
      <c r="O59" s="11">
        <v>24</v>
      </c>
      <c r="P59" s="11">
        <v>45</v>
      </c>
      <c r="Q59" s="11">
        <v>9</v>
      </c>
      <c r="R59" s="11">
        <v>34</v>
      </c>
      <c r="S59" s="11">
        <v>6</v>
      </c>
      <c r="T59" s="11">
        <v>23</v>
      </c>
      <c r="U59" s="11">
        <v>82</v>
      </c>
      <c r="V59" s="11">
        <v>27</v>
      </c>
      <c r="W59" s="11">
        <v>13</v>
      </c>
      <c r="X59" s="11">
        <v>20</v>
      </c>
      <c r="Y59" s="11">
        <v>2</v>
      </c>
      <c r="Z59" s="11">
        <v>21</v>
      </c>
    </row>
    <row r="60" spans="1:26" ht="15" customHeight="1" x14ac:dyDescent="0.2">
      <c r="A60" s="40" t="s">
        <v>343</v>
      </c>
      <c r="B60" s="35">
        <v>821</v>
      </c>
      <c r="C60" s="11">
        <v>210</v>
      </c>
      <c r="D60" s="11">
        <v>77</v>
      </c>
      <c r="E60" s="11">
        <v>72</v>
      </c>
      <c r="F60" s="11">
        <v>61</v>
      </c>
      <c r="G60" s="11">
        <v>289</v>
      </c>
      <c r="H60" s="11">
        <v>208</v>
      </c>
      <c r="I60" s="11">
        <v>2</v>
      </c>
      <c r="J60" s="11">
        <v>55</v>
      </c>
      <c r="K60" s="11">
        <v>5</v>
      </c>
      <c r="L60" s="14">
        <v>19</v>
      </c>
      <c r="M60" s="40" t="s">
        <v>343</v>
      </c>
      <c r="N60" s="35">
        <v>215</v>
      </c>
      <c r="O60" s="11">
        <v>22</v>
      </c>
      <c r="P60" s="11">
        <v>85</v>
      </c>
      <c r="Q60" s="11">
        <v>11</v>
      </c>
      <c r="R60" s="11">
        <v>68</v>
      </c>
      <c r="S60" s="11">
        <v>1</v>
      </c>
      <c r="T60" s="11">
        <v>28</v>
      </c>
      <c r="U60" s="11">
        <v>106</v>
      </c>
      <c r="V60" s="11">
        <v>44</v>
      </c>
      <c r="W60" s="11">
        <v>5</v>
      </c>
      <c r="X60" s="11">
        <v>11</v>
      </c>
      <c r="Y60" s="11">
        <v>4</v>
      </c>
      <c r="Z60" s="11">
        <v>42</v>
      </c>
    </row>
    <row r="61" spans="1:26" ht="15" customHeight="1" x14ac:dyDescent="0.2">
      <c r="A61" s="7" t="s">
        <v>342</v>
      </c>
      <c r="B61" s="38"/>
      <c r="C61" s="37"/>
      <c r="D61" s="37"/>
      <c r="E61" s="37"/>
      <c r="F61" s="37"/>
      <c r="G61" s="37"/>
      <c r="H61" s="37"/>
      <c r="I61" s="37"/>
      <c r="J61" s="37"/>
      <c r="K61" s="37"/>
      <c r="L61" s="39"/>
      <c r="M61" s="7" t="s">
        <v>342</v>
      </c>
      <c r="N61" s="38"/>
      <c r="O61" s="37"/>
      <c r="P61" s="37"/>
      <c r="Q61" s="37"/>
      <c r="R61" s="37"/>
      <c r="S61" s="37"/>
      <c r="T61" s="37"/>
      <c r="U61" s="37"/>
      <c r="V61" s="37"/>
      <c r="W61" s="37"/>
      <c r="X61" s="37"/>
      <c r="Y61" s="37"/>
      <c r="Z61" s="37"/>
    </row>
    <row r="62" spans="1:26" ht="15" customHeight="1" x14ac:dyDescent="0.2">
      <c r="A62" s="36" t="s">
        <v>341</v>
      </c>
      <c r="B62" s="9">
        <v>3989</v>
      </c>
      <c r="C62" s="10">
        <v>1137</v>
      </c>
      <c r="D62" s="11">
        <v>197</v>
      </c>
      <c r="E62" s="11">
        <v>406</v>
      </c>
      <c r="F62" s="11">
        <v>535</v>
      </c>
      <c r="G62" s="10">
        <v>1054</v>
      </c>
      <c r="H62" s="11">
        <v>625</v>
      </c>
      <c r="I62" s="11">
        <v>61</v>
      </c>
      <c r="J62" s="11">
        <v>195</v>
      </c>
      <c r="K62" s="11">
        <v>151</v>
      </c>
      <c r="L62" s="14">
        <v>23</v>
      </c>
      <c r="M62" s="36" t="s">
        <v>341</v>
      </c>
      <c r="N62" s="9">
        <v>1356</v>
      </c>
      <c r="O62" s="11">
        <v>505</v>
      </c>
      <c r="P62" s="11">
        <v>455</v>
      </c>
      <c r="Q62" s="11">
        <v>57</v>
      </c>
      <c r="R62" s="11">
        <v>158</v>
      </c>
      <c r="S62" s="11">
        <v>4</v>
      </c>
      <c r="T62" s="11">
        <v>178</v>
      </c>
      <c r="U62" s="11">
        <v>442</v>
      </c>
      <c r="V62" s="11">
        <v>39</v>
      </c>
      <c r="W62" s="11">
        <v>78</v>
      </c>
      <c r="X62" s="11">
        <v>119</v>
      </c>
      <c r="Y62" s="11">
        <v>8</v>
      </c>
      <c r="Z62" s="11">
        <v>198</v>
      </c>
    </row>
    <row r="63" spans="1:26" ht="15" customHeight="1" x14ac:dyDescent="0.2">
      <c r="A63" s="36" t="s">
        <v>340</v>
      </c>
      <c r="B63" s="9">
        <v>7412</v>
      </c>
      <c r="C63" s="10">
        <v>1879</v>
      </c>
      <c r="D63" s="11">
        <v>346</v>
      </c>
      <c r="E63" s="11">
        <v>640</v>
      </c>
      <c r="F63" s="11">
        <v>894</v>
      </c>
      <c r="G63" s="10">
        <v>2883</v>
      </c>
      <c r="H63" s="10">
        <v>2043</v>
      </c>
      <c r="I63" s="11">
        <v>73</v>
      </c>
      <c r="J63" s="11">
        <v>616</v>
      </c>
      <c r="K63" s="11">
        <v>32</v>
      </c>
      <c r="L63" s="14">
        <v>120</v>
      </c>
      <c r="M63" s="36" t="s">
        <v>340</v>
      </c>
      <c r="N63" s="9">
        <v>1565</v>
      </c>
      <c r="O63" s="11">
        <v>29</v>
      </c>
      <c r="P63" s="11">
        <v>691</v>
      </c>
      <c r="Q63" s="11">
        <v>166</v>
      </c>
      <c r="R63" s="11">
        <v>316</v>
      </c>
      <c r="S63" s="11">
        <v>51</v>
      </c>
      <c r="T63" s="11">
        <v>313</v>
      </c>
      <c r="U63" s="10">
        <v>1084</v>
      </c>
      <c r="V63" s="11">
        <v>402</v>
      </c>
      <c r="W63" s="11">
        <v>104</v>
      </c>
      <c r="X63" s="11">
        <v>195</v>
      </c>
      <c r="Y63" s="11">
        <v>51</v>
      </c>
      <c r="Z63" s="11">
        <v>332</v>
      </c>
    </row>
    <row r="64" spans="1:26" ht="15" customHeight="1" x14ac:dyDescent="0.2">
      <c r="A64" s="7" t="s">
        <v>339</v>
      </c>
      <c r="B64" s="38"/>
      <c r="C64" s="37"/>
      <c r="D64" s="37"/>
      <c r="E64" s="37"/>
      <c r="F64" s="37"/>
      <c r="G64" s="37"/>
      <c r="H64" s="37"/>
      <c r="I64" s="37"/>
      <c r="J64" s="37"/>
      <c r="K64" s="37"/>
      <c r="L64" s="39"/>
      <c r="M64" s="7" t="s">
        <v>339</v>
      </c>
      <c r="N64" s="38"/>
      <c r="O64" s="37"/>
      <c r="P64" s="37"/>
      <c r="Q64" s="37"/>
      <c r="R64" s="37"/>
      <c r="S64" s="37"/>
      <c r="T64" s="37"/>
      <c r="U64" s="37"/>
      <c r="V64" s="37"/>
      <c r="W64" s="37"/>
      <c r="X64" s="37"/>
      <c r="Y64" s="37"/>
      <c r="Z64" s="37"/>
    </row>
    <row r="65" spans="1:26" ht="15" customHeight="1" x14ac:dyDescent="0.2">
      <c r="A65" s="36" t="s">
        <v>338</v>
      </c>
      <c r="B65" s="9">
        <v>1773</v>
      </c>
      <c r="C65" s="11">
        <v>555</v>
      </c>
      <c r="D65" s="11">
        <v>110</v>
      </c>
      <c r="E65" s="11">
        <v>171</v>
      </c>
      <c r="F65" s="11">
        <v>274</v>
      </c>
      <c r="G65" s="11">
        <v>441</v>
      </c>
      <c r="H65" s="11">
        <v>278</v>
      </c>
      <c r="I65" s="11">
        <v>29</v>
      </c>
      <c r="J65" s="11">
        <v>100</v>
      </c>
      <c r="K65" s="11">
        <v>16</v>
      </c>
      <c r="L65" s="14">
        <v>19</v>
      </c>
      <c r="M65" s="36" t="s">
        <v>338</v>
      </c>
      <c r="N65" s="35">
        <v>463</v>
      </c>
      <c r="O65" s="11">
        <v>31</v>
      </c>
      <c r="P65" s="11">
        <v>154</v>
      </c>
      <c r="Q65" s="11">
        <v>77</v>
      </c>
      <c r="R65" s="11">
        <v>102</v>
      </c>
      <c r="S65" s="11">
        <v>4</v>
      </c>
      <c r="T65" s="11">
        <v>96</v>
      </c>
      <c r="U65" s="11">
        <v>313</v>
      </c>
      <c r="V65" s="11">
        <v>110</v>
      </c>
      <c r="W65" s="11">
        <v>4</v>
      </c>
      <c r="X65" s="11">
        <v>56</v>
      </c>
      <c r="Y65" s="11">
        <v>24</v>
      </c>
      <c r="Z65" s="11">
        <v>120</v>
      </c>
    </row>
    <row r="66" spans="1:26" ht="15" customHeight="1" x14ac:dyDescent="0.2">
      <c r="A66" s="36" t="s">
        <v>337</v>
      </c>
      <c r="B66" s="9">
        <v>1104</v>
      </c>
      <c r="C66" s="11">
        <v>309</v>
      </c>
      <c r="D66" s="11">
        <v>46</v>
      </c>
      <c r="E66" s="11">
        <v>129</v>
      </c>
      <c r="F66" s="11">
        <v>135</v>
      </c>
      <c r="G66" s="11">
        <v>347</v>
      </c>
      <c r="H66" s="11">
        <v>234</v>
      </c>
      <c r="I66" s="11">
        <v>24</v>
      </c>
      <c r="J66" s="11">
        <v>83</v>
      </c>
      <c r="K66" s="11">
        <v>7</v>
      </c>
      <c r="L66" s="14" t="s">
        <v>336</v>
      </c>
      <c r="M66" s="36" t="s">
        <v>337</v>
      </c>
      <c r="N66" s="35">
        <v>294</v>
      </c>
      <c r="O66" s="11">
        <v>83</v>
      </c>
      <c r="P66" s="11">
        <v>70</v>
      </c>
      <c r="Q66" s="11">
        <v>17</v>
      </c>
      <c r="R66" s="11">
        <v>67</v>
      </c>
      <c r="S66" s="11" t="s">
        <v>336</v>
      </c>
      <c r="T66" s="11">
        <v>58</v>
      </c>
      <c r="U66" s="11">
        <v>153</v>
      </c>
      <c r="V66" s="11">
        <v>44</v>
      </c>
      <c r="W66" s="11">
        <v>29</v>
      </c>
      <c r="X66" s="11">
        <v>42</v>
      </c>
      <c r="Y66" s="11">
        <v>4</v>
      </c>
      <c r="Z66" s="11">
        <v>34</v>
      </c>
    </row>
    <row r="67" spans="1:26" ht="15" customHeight="1" x14ac:dyDescent="0.2">
      <c r="A67" s="33" t="s">
        <v>335</v>
      </c>
      <c r="B67" s="32">
        <v>8524</v>
      </c>
      <c r="C67" s="31">
        <v>2152</v>
      </c>
      <c r="D67" s="30">
        <v>387</v>
      </c>
      <c r="E67" s="30">
        <v>746</v>
      </c>
      <c r="F67" s="31">
        <v>1019</v>
      </c>
      <c r="G67" s="31">
        <v>3149</v>
      </c>
      <c r="H67" s="31">
        <v>2155</v>
      </c>
      <c r="I67" s="30">
        <v>82</v>
      </c>
      <c r="J67" s="30">
        <v>627</v>
      </c>
      <c r="K67" s="30">
        <v>161</v>
      </c>
      <c r="L67" s="34">
        <v>124</v>
      </c>
      <c r="M67" s="33" t="s">
        <v>335</v>
      </c>
      <c r="N67" s="32">
        <v>2164</v>
      </c>
      <c r="O67" s="30">
        <v>420</v>
      </c>
      <c r="P67" s="30">
        <v>922</v>
      </c>
      <c r="Q67" s="30">
        <v>129</v>
      </c>
      <c r="R67" s="30">
        <v>306</v>
      </c>
      <c r="S67" s="30">
        <v>51</v>
      </c>
      <c r="T67" s="30">
        <v>336</v>
      </c>
      <c r="U67" s="31">
        <v>1059</v>
      </c>
      <c r="V67" s="30">
        <v>287</v>
      </c>
      <c r="W67" s="30">
        <v>150</v>
      </c>
      <c r="X67" s="30">
        <v>216</v>
      </c>
      <c r="Y67" s="30">
        <v>31</v>
      </c>
      <c r="Z67" s="30">
        <v>376</v>
      </c>
    </row>
    <row r="68" spans="1:26" s="17" customFormat="1" ht="15" customHeight="1" x14ac:dyDescent="0.2">
      <c r="A68" s="29" t="s">
        <v>53</v>
      </c>
      <c r="B68" s="28"/>
      <c r="C68" s="28"/>
      <c r="D68" s="28"/>
      <c r="E68" s="28"/>
      <c r="F68" s="28"/>
      <c r="G68" s="28"/>
      <c r="H68" s="28"/>
      <c r="I68" s="28"/>
      <c r="J68" s="28"/>
      <c r="K68" s="28"/>
      <c r="L68" s="28"/>
      <c r="M68" s="29" t="s">
        <v>53</v>
      </c>
      <c r="N68" s="28"/>
      <c r="O68" s="28"/>
      <c r="P68" s="28"/>
      <c r="Q68" s="28"/>
      <c r="R68" s="28"/>
      <c r="S68" s="28"/>
      <c r="T68" s="28"/>
      <c r="U68" s="28"/>
      <c r="V68" s="28"/>
      <c r="W68" s="28"/>
      <c r="X68" s="28"/>
      <c r="Y68" s="28"/>
      <c r="Z68" s="27"/>
    </row>
    <row r="69" spans="1:26" s="17" customFormat="1" ht="75" customHeight="1" x14ac:dyDescent="0.2">
      <c r="A69" s="23" t="s">
        <v>334</v>
      </c>
      <c r="B69" s="22"/>
      <c r="C69" s="22"/>
      <c r="D69" s="22"/>
      <c r="E69" s="22"/>
      <c r="F69" s="22"/>
      <c r="G69" s="22"/>
      <c r="H69" s="22"/>
      <c r="I69" s="22"/>
      <c r="J69" s="22"/>
      <c r="K69" s="22"/>
      <c r="L69" s="22"/>
      <c r="M69" s="23" t="s">
        <v>334</v>
      </c>
      <c r="N69" s="22"/>
      <c r="O69" s="22"/>
      <c r="P69" s="22"/>
      <c r="Q69" s="22"/>
      <c r="R69" s="22"/>
      <c r="S69" s="22"/>
      <c r="T69" s="22"/>
      <c r="U69" s="22"/>
      <c r="V69" s="22"/>
      <c r="W69" s="22"/>
      <c r="X69" s="22"/>
      <c r="Y69" s="22"/>
      <c r="Z69" s="21"/>
    </row>
    <row r="70" spans="1:26" s="17" customFormat="1" ht="45" customHeight="1" x14ac:dyDescent="0.2">
      <c r="A70" s="23" t="s">
        <v>333</v>
      </c>
      <c r="B70" s="22"/>
      <c r="C70" s="22"/>
      <c r="D70" s="22"/>
      <c r="E70" s="22"/>
      <c r="F70" s="22"/>
      <c r="G70" s="22"/>
      <c r="H70" s="22"/>
      <c r="I70" s="22"/>
      <c r="J70" s="22"/>
      <c r="K70" s="22"/>
      <c r="L70" s="22"/>
      <c r="M70" s="23" t="s">
        <v>333</v>
      </c>
      <c r="N70" s="22"/>
      <c r="O70" s="22"/>
      <c r="P70" s="22"/>
      <c r="Q70" s="22"/>
      <c r="R70" s="22"/>
      <c r="S70" s="22"/>
      <c r="T70" s="22"/>
      <c r="U70" s="22"/>
      <c r="V70" s="22"/>
      <c r="W70" s="22"/>
      <c r="X70" s="22"/>
      <c r="Y70" s="22"/>
      <c r="Z70" s="21"/>
    </row>
    <row r="71" spans="1:26" s="17" customFormat="1" ht="45" customHeight="1" x14ac:dyDescent="0.2">
      <c r="A71" s="23" t="s">
        <v>332</v>
      </c>
      <c r="B71" s="22"/>
      <c r="C71" s="22"/>
      <c r="D71" s="22"/>
      <c r="E71" s="22"/>
      <c r="F71" s="22"/>
      <c r="G71" s="22"/>
      <c r="H71" s="22"/>
      <c r="I71" s="22"/>
      <c r="J71" s="22"/>
      <c r="K71" s="22"/>
      <c r="L71" s="22"/>
      <c r="M71" s="23" t="s">
        <v>332</v>
      </c>
      <c r="N71" s="22"/>
      <c r="O71" s="22"/>
      <c r="P71" s="22"/>
      <c r="Q71" s="22"/>
      <c r="R71" s="22"/>
      <c r="S71" s="22"/>
      <c r="T71" s="22"/>
      <c r="U71" s="22"/>
      <c r="V71" s="22"/>
      <c r="W71" s="22"/>
      <c r="X71" s="22"/>
      <c r="Y71" s="22"/>
      <c r="Z71" s="21"/>
    </row>
    <row r="72" spans="1:26" s="17" customFormat="1" ht="30" customHeight="1" x14ac:dyDescent="0.2">
      <c r="A72" s="23" t="s">
        <v>331</v>
      </c>
      <c r="B72" s="22"/>
      <c r="C72" s="22"/>
      <c r="D72" s="22"/>
      <c r="E72" s="22"/>
      <c r="F72" s="22"/>
      <c r="G72" s="22"/>
      <c r="H72" s="22"/>
      <c r="I72" s="22"/>
      <c r="J72" s="22"/>
      <c r="K72" s="22"/>
      <c r="L72" s="22"/>
      <c r="M72" s="23" t="s">
        <v>331</v>
      </c>
      <c r="N72" s="22"/>
      <c r="O72" s="22"/>
      <c r="P72" s="22"/>
      <c r="Q72" s="22"/>
      <c r="R72" s="22"/>
      <c r="S72" s="22"/>
      <c r="T72" s="22"/>
      <c r="U72" s="22"/>
      <c r="V72" s="22"/>
      <c r="W72" s="22"/>
      <c r="X72" s="22"/>
      <c r="Y72" s="22"/>
      <c r="Z72" s="21"/>
    </row>
    <row r="73" spans="1:26" x14ac:dyDescent="0.2">
      <c r="A73" s="26" t="s">
        <v>330</v>
      </c>
      <c r="B73" s="25"/>
      <c r="C73" s="25"/>
      <c r="D73" s="25"/>
      <c r="E73" s="25"/>
      <c r="F73" s="25"/>
      <c r="G73" s="25"/>
      <c r="H73" s="25"/>
      <c r="I73" s="25"/>
      <c r="J73" s="25"/>
      <c r="K73" s="25"/>
      <c r="L73" s="25"/>
      <c r="M73" s="26" t="s">
        <v>330</v>
      </c>
      <c r="N73" s="25"/>
      <c r="O73" s="25"/>
      <c r="P73" s="25"/>
      <c r="Q73" s="25"/>
      <c r="R73" s="25"/>
      <c r="S73" s="25"/>
      <c r="T73" s="25"/>
      <c r="U73" s="25"/>
      <c r="V73" s="25"/>
      <c r="W73" s="25"/>
      <c r="X73" s="25"/>
      <c r="Y73" s="25"/>
      <c r="Z73" s="24"/>
    </row>
    <row r="74" spans="1:26" s="17" customFormat="1" ht="60" customHeight="1" x14ac:dyDescent="0.2">
      <c r="A74" s="23" t="s">
        <v>329</v>
      </c>
      <c r="B74" s="22"/>
      <c r="C74" s="22"/>
      <c r="D74" s="22"/>
      <c r="E74" s="22"/>
      <c r="F74" s="22"/>
      <c r="G74" s="22"/>
      <c r="H74" s="22"/>
      <c r="I74" s="22"/>
      <c r="J74" s="22"/>
      <c r="K74" s="22"/>
      <c r="L74" s="22"/>
      <c r="M74" s="23" t="s">
        <v>329</v>
      </c>
      <c r="N74" s="22"/>
      <c r="O74" s="22"/>
      <c r="P74" s="22"/>
      <c r="Q74" s="22"/>
      <c r="R74" s="22"/>
      <c r="S74" s="22"/>
      <c r="T74" s="22"/>
      <c r="U74" s="22"/>
      <c r="V74" s="22"/>
      <c r="W74" s="22"/>
      <c r="X74" s="22"/>
      <c r="Y74" s="22"/>
      <c r="Z74" s="21"/>
    </row>
    <row r="75" spans="1:26" s="17" customFormat="1" ht="15" customHeight="1" x14ac:dyDescent="0.2">
      <c r="A75" s="20" t="s">
        <v>328</v>
      </c>
      <c r="B75" s="19"/>
      <c r="C75" s="19"/>
      <c r="D75" s="19"/>
      <c r="E75" s="19"/>
      <c r="F75" s="19"/>
      <c r="G75" s="19"/>
      <c r="H75" s="19"/>
      <c r="I75" s="19"/>
      <c r="J75" s="19"/>
      <c r="K75" s="19"/>
      <c r="L75" s="19"/>
      <c r="M75" s="20" t="s">
        <v>328</v>
      </c>
      <c r="N75" s="19"/>
      <c r="O75" s="19"/>
      <c r="P75" s="19"/>
      <c r="Q75" s="19"/>
      <c r="R75" s="19"/>
      <c r="S75" s="19"/>
      <c r="T75" s="19"/>
      <c r="U75" s="19"/>
      <c r="V75" s="19"/>
      <c r="W75" s="19"/>
      <c r="X75" s="19"/>
      <c r="Y75" s="19"/>
      <c r="Z75" s="18"/>
    </row>
  </sheetData>
  <mergeCells count="30">
    <mergeCell ref="A2:L2"/>
    <mergeCell ref="A3:L3"/>
    <mergeCell ref="A4:L4"/>
    <mergeCell ref="C5:F5"/>
    <mergeCell ref="G5:L5"/>
    <mergeCell ref="A5:A6"/>
    <mergeCell ref="M5:M6"/>
    <mergeCell ref="B5:B6"/>
    <mergeCell ref="M69:Z69"/>
    <mergeCell ref="M70:Z70"/>
    <mergeCell ref="A68:L68"/>
    <mergeCell ref="A69:L69"/>
    <mergeCell ref="A70:L70"/>
    <mergeCell ref="M71:Z71"/>
    <mergeCell ref="A73:L73"/>
    <mergeCell ref="A74:L74"/>
    <mergeCell ref="A75:L75"/>
    <mergeCell ref="M72:Z72"/>
    <mergeCell ref="M73:Z73"/>
    <mergeCell ref="M74:Z74"/>
    <mergeCell ref="M75:Z75"/>
    <mergeCell ref="A71:L71"/>
    <mergeCell ref="A72:L72"/>
    <mergeCell ref="M1:Z1"/>
    <mergeCell ref="M2:Z2"/>
    <mergeCell ref="M3:Z3"/>
    <mergeCell ref="M4:Z4"/>
    <mergeCell ref="U5:Z5"/>
    <mergeCell ref="M68:Z68"/>
    <mergeCell ref="N5:T5"/>
  </mergeCells>
  <pageMargins left="0.75" right="0.75" top="1" bottom="1" header="0.5" footer="0.5"/>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Homeless_Count_Manual</vt:lpstr>
      <vt:lpstr>1710013601-eng-1</vt:lpstr>
      <vt:lpstr>1710013501-eng-1</vt:lpstr>
      <vt:lpstr>1710014101-eng-1</vt:lpstr>
      <vt:lpstr>Table 17-3</vt:lpstr>
      <vt:lpstr>'Table 17-3'!IDX</vt:lpstr>
      <vt:lpstr>'Table 17-3'!Print_Area</vt:lpstr>
      <vt:lpstr>'Table 17-3'!Print_Titles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2020-09-11T18:04:37Z</dcterms:created>
  <dcterms:modified xsi:type="dcterms:W3CDTF">2020-09-12T22:47:59Z</dcterms:modified>
</cp:coreProperties>
</file>